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70.80.36\ragioneria\Settore BILANCIO\__BILANCIO_PREV\2021_00 prev\5_delibera\"/>
    </mc:Choice>
  </mc:AlternateContent>
  <bookViews>
    <workbookView xWindow="-60" yWindow="-60" windowWidth="28920" windowHeight="15660" activeTab="1"/>
  </bookViews>
  <sheets>
    <sheet name="riepilogo" sheetId="4" r:id="rId1"/>
    <sheet name="Interventi strutturali" sheetId="1" r:id="rId2"/>
    <sheet name="ATTREZZATURE Strutturale" sheetId="8" r:id="rId3"/>
    <sheet name="ATTREZZATURE Emergenza" sheetId="13" r:id="rId4"/>
    <sheet name="ATTREZZATURE Chirurgico " sheetId="14" r:id="rId5"/>
    <sheet name="ATTREZZATURE Medico " sheetId="15" r:id="rId6"/>
    <sheet name="ATTREZZATURE Distretti" sheetId="17" r:id="rId7"/>
    <sheet name="ATTREZZATURE Prevenzione " sheetId="18" r:id="rId8"/>
    <sheet name="INFORMATICA" sheetId="6" r:id="rId9"/>
  </sheets>
  <definedNames>
    <definedName name="_xlnm._FilterDatabase" localSheetId="1" hidden="1">'Interventi strutturali'!$A$1:$AA$209</definedName>
    <definedName name="_xlnm.Print_Area" localSheetId="0">riepilogo!$A$1:$E$69</definedName>
  </definedNames>
  <calcPr calcId="152511"/>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12" i="6" l="1"/>
  <c r="E12" i="6"/>
  <c r="C12" i="6"/>
  <c r="G24" i="18" l="1"/>
  <c r="B68" i="4" s="1"/>
  <c r="G87" i="17"/>
  <c r="B67" i="4" s="1"/>
  <c r="L136" i="15"/>
  <c r="G136" i="15"/>
  <c r="B66" i="4" s="1"/>
  <c r="G52" i="14"/>
  <c r="B65" i="4" s="1"/>
  <c r="M69" i="13"/>
  <c r="G69" i="13"/>
  <c r="B64" i="4" s="1"/>
  <c r="G127" i="8"/>
  <c r="B63" i="4" s="1"/>
  <c r="B69" i="4" l="1"/>
  <c r="B53" i="4" s="1"/>
  <c r="C53" i="4" s="1"/>
  <c r="E54" i="4"/>
  <c r="D54" i="4"/>
  <c r="C54" i="4"/>
  <c r="B54" i="4"/>
  <c r="J174" i="1" l="1"/>
  <c r="J173" i="1"/>
  <c r="K172" i="1"/>
  <c r="K132" i="1"/>
  <c r="K108" i="1"/>
  <c r="K51" i="1" l="1"/>
  <c r="K49" i="1"/>
  <c r="K48" i="1"/>
  <c r="K47" i="1"/>
  <c r="K45" i="1"/>
  <c r="D26" i="4"/>
  <c r="B19" i="4"/>
  <c r="K56" i="1" l="1"/>
  <c r="B14" i="4"/>
  <c r="B7" i="4"/>
  <c r="E4" i="1"/>
  <c r="B5" i="4" s="1"/>
  <c r="K170" i="1"/>
  <c r="D42" i="4" s="1"/>
  <c r="G165" i="1"/>
  <c r="E165" i="1"/>
  <c r="G164" i="1"/>
  <c r="G161" i="1"/>
  <c r="G160" i="1"/>
  <c r="G158" i="1"/>
  <c r="G129" i="1"/>
  <c r="G120" i="1"/>
  <c r="G110" i="1"/>
  <c r="L122" i="1"/>
  <c r="L123" i="1" s="1"/>
  <c r="K118" i="1"/>
  <c r="K117" i="1"/>
  <c r="K91" i="1"/>
  <c r="K107" i="1" s="1"/>
  <c r="J28" i="1"/>
  <c r="E28" i="1"/>
  <c r="B12" i="4" s="1"/>
  <c r="E26" i="1" l="1"/>
  <c r="B8" i="4" s="1"/>
  <c r="J25" i="1"/>
  <c r="E21" i="1"/>
  <c r="B9" i="4" s="1"/>
  <c r="E12" i="1"/>
  <c r="B17" i="4" s="1"/>
  <c r="E9" i="1"/>
  <c r="B6" i="4" s="1"/>
  <c r="J8" i="1"/>
  <c r="J20" i="1"/>
  <c r="J3" i="1"/>
  <c r="J24" i="1"/>
  <c r="J19" i="1"/>
  <c r="J13" i="1"/>
  <c r="J7" i="1"/>
  <c r="J9" i="1" s="1"/>
  <c r="J2" i="1"/>
  <c r="G133" i="1"/>
  <c r="B10" i="4" l="1"/>
  <c r="J26" i="1"/>
  <c r="J21" i="1"/>
  <c r="J4" i="1"/>
  <c r="K156" i="1"/>
  <c r="G156" i="1"/>
  <c r="K150" i="1"/>
  <c r="G150" i="1"/>
  <c r="E150" i="1"/>
  <c r="F150" i="1"/>
  <c r="M150" i="1"/>
  <c r="N150" i="1"/>
  <c r="F91" i="1"/>
  <c r="G91" i="1" s="1"/>
  <c r="G107" i="1" s="1"/>
  <c r="J73" i="1"/>
  <c r="K73" i="1"/>
  <c r="F71" i="1"/>
  <c r="K67" i="1"/>
  <c r="F60" i="1"/>
  <c r="G60" i="1" s="1"/>
  <c r="G67" i="1" s="1"/>
  <c r="K41" i="1"/>
  <c r="D25" i="4" s="1"/>
  <c r="G32" i="1"/>
  <c r="G40" i="1"/>
  <c r="G39" i="1"/>
  <c r="G31" i="1"/>
  <c r="G30" i="1"/>
  <c r="F33" i="1"/>
  <c r="G33" i="1" s="1"/>
  <c r="G41" i="1" l="1"/>
  <c r="F41" i="1"/>
  <c r="E31" i="1" l="1"/>
  <c r="E30" i="1"/>
  <c r="E41" i="1" l="1"/>
  <c r="K18" i="1"/>
  <c r="E17" i="1"/>
  <c r="E16" i="1"/>
  <c r="E15" i="1"/>
  <c r="K12" i="1"/>
  <c r="K6" i="1"/>
  <c r="D16" i="4" s="1"/>
  <c r="E5" i="1"/>
  <c r="E6" i="1" s="1"/>
  <c r="B16" i="4" s="1"/>
  <c r="F116" i="1"/>
  <c r="G116" i="1" s="1"/>
  <c r="F113" i="1"/>
  <c r="E111" i="1"/>
  <c r="G113" i="1" l="1"/>
  <c r="E74" i="1"/>
  <c r="F119" i="1"/>
  <c r="G119" i="1" s="1"/>
  <c r="K114" i="1"/>
  <c r="F115" i="1"/>
  <c r="G115" i="1" s="1"/>
  <c r="F123" i="1" l="1"/>
  <c r="G123" i="1"/>
  <c r="F78" i="1" l="1"/>
  <c r="C35" i="4" l="1"/>
  <c r="E45" i="4"/>
  <c r="D45" i="4"/>
  <c r="C45" i="4"/>
  <c r="B45" i="4"/>
  <c r="E44" i="4"/>
  <c r="D44" i="4"/>
  <c r="C44" i="4"/>
  <c r="B44" i="4"/>
  <c r="E43" i="4"/>
  <c r="D43" i="4"/>
  <c r="E42" i="4"/>
  <c r="E41" i="4"/>
  <c r="D41" i="4"/>
  <c r="E40" i="4"/>
  <c r="D40" i="4"/>
  <c r="E39" i="4"/>
  <c r="D39" i="4"/>
  <c r="E38" i="4"/>
  <c r="E37" i="4"/>
  <c r="D37" i="4"/>
  <c r="E31" i="4"/>
  <c r="D31" i="4"/>
  <c r="E30" i="4"/>
  <c r="D30" i="4"/>
  <c r="E29" i="4"/>
  <c r="D29" i="4"/>
  <c r="E28" i="4"/>
  <c r="D28" i="4"/>
  <c r="C28" i="4"/>
  <c r="B28" i="4"/>
  <c r="C21" i="4"/>
  <c r="B21" i="4"/>
  <c r="E27" i="4"/>
  <c r="D27" i="4"/>
  <c r="E25" i="4"/>
  <c r="C26" i="4"/>
  <c r="B26" i="4"/>
  <c r="E21" i="4"/>
  <c r="D21" i="4"/>
  <c r="E20" i="4"/>
  <c r="D19" i="4"/>
  <c r="C19" i="4"/>
  <c r="E22" i="4"/>
  <c r="D20" i="4"/>
  <c r="E19" i="4"/>
  <c r="D18" i="4"/>
  <c r="E18" i="4"/>
  <c r="D17" i="4"/>
  <c r="E16" i="4"/>
  <c r="C40" i="4"/>
  <c r="E46" i="4" l="1"/>
  <c r="E166" i="1"/>
  <c r="F166" i="1" s="1"/>
  <c r="G166" i="1" s="1"/>
  <c r="E157" i="1"/>
  <c r="F128" i="1"/>
  <c r="G128" i="1" s="1"/>
  <c r="F157" i="1" l="1"/>
  <c r="E170" i="1"/>
  <c r="B42" i="4" s="1"/>
  <c r="E110" i="1"/>
  <c r="K110" i="1" s="1"/>
  <c r="K123" i="1" s="1"/>
  <c r="D38" i="4" s="1"/>
  <c r="D46" i="4" s="1"/>
  <c r="F107" i="1"/>
  <c r="C37" i="4" s="1"/>
  <c r="E82" i="1"/>
  <c r="F82" i="1" s="1"/>
  <c r="E80" i="1"/>
  <c r="F80" i="1" s="1"/>
  <c r="E54" i="1"/>
  <c r="F54" i="1" s="1"/>
  <c r="E53" i="1"/>
  <c r="F53" i="1" s="1"/>
  <c r="E46" i="1"/>
  <c r="F46" i="1" s="1"/>
  <c r="M27" i="1"/>
  <c r="F6" i="1"/>
  <c r="C16" i="4" s="1"/>
  <c r="G157" i="1" l="1"/>
  <c r="G170" i="1" s="1"/>
  <c r="F170" i="1"/>
  <c r="C42" i="4" s="1"/>
  <c r="T73" i="1"/>
  <c r="T150" i="1" l="1"/>
  <c r="T28" i="1"/>
  <c r="T23" i="1" l="1"/>
  <c r="T134" i="1" l="1"/>
  <c r="T176" i="1" l="1"/>
  <c r="T123" i="1"/>
  <c r="T84" i="1"/>
  <c r="T56" i="1"/>
  <c r="T18" i="1"/>
  <c r="T107" i="1"/>
  <c r="T41" i="1" l="1"/>
  <c r="T67" i="1"/>
  <c r="B35" i="4" l="1"/>
  <c r="N169" i="1" l="1"/>
  <c r="M156" i="1"/>
  <c r="N156" i="1"/>
  <c r="M134" i="1"/>
  <c r="N134" i="1"/>
  <c r="M123" i="1"/>
  <c r="N123" i="1"/>
  <c r="M107" i="1"/>
  <c r="N107" i="1"/>
  <c r="N84" i="1"/>
  <c r="N73" i="1"/>
  <c r="M67" i="1"/>
  <c r="N67" i="1"/>
  <c r="M56" i="1"/>
  <c r="N56" i="1"/>
  <c r="M41" i="1"/>
  <c r="N41" i="1"/>
  <c r="M23" i="1"/>
  <c r="N23" i="1"/>
  <c r="M18" i="1"/>
  <c r="N18" i="1"/>
  <c r="M12" i="1"/>
  <c r="N12" i="1"/>
  <c r="M201" i="1"/>
  <c r="N201" i="1"/>
  <c r="N176" i="1" l="1"/>
  <c r="N203" i="1" s="1"/>
  <c r="E35" i="4"/>
  <c r="E48" i="4" s="1"/>
  <c r="E51" i="4" s="1"/>
  <c r="D35" i="4"/>
  <c r="Q134" i="1" l="1"/>
  <c r="P172" i="1"/>
  <c r="P156" i="1"/>
  <c r="Q150" i="1"/>
  <c r="P150" i="1"/>
  <c r="P107" i="1"/>
  <c r="P84" i="1"/>
  <c r="P73" i="1"/>
  <c r="P41" i="1"/>
  <c r="P23" i="1"/>
  <c r="P18" i="1"/>
  <c r="P12" i="1"/>
  <c r="P6" i="1"/>
  <c r="D22" i="4" l="1"/>
  <c r="P169" i="1"/>
  <c r="F172" i="1"/>
  <c r="C43" i="4" s="1"/>
  <c r="E172" i="1"/>
  <c r="B43" i="4" s="1"/>
  <c r="F156" i="1"/>
  <c r="C41" i="4" s="1"/>
  <c r="E156" i="1"/>
  <c r="B41" i="4" s="1"/>
  <c r="B40" i="4"/>
  <c r="P134" i="1"/>
  <c r="E134" i="1"/>
  <c r="B39" i="4" s="1"/>
  <c r="Q123" i="1"/>
  <c r="C38" i="4"/>
  <c r="E123" i="1"/>
  <c r="B38" i="4" s="1"/>
  <c r="E107" i="1"/>
  <c r="B37" i="4" s="1"/>
  <c r="M84" i="1"/>
  <c r="F84" i="1"/>
  <c r="C31" i="4" s="1"/>
  <c r="E84" i="1"/>
  <c r="B31" i="4" s="1"/>
  <c r="M73" i="1"/>
  <c r="F73" i="1"/>
  <c r="C30" i="4" s="1"/>
  <c r="E73" i="1"/>
  <c r="B30" i="4" s="1"/>
  <c r="P67" i="1"/>
  <c r="F67" i="1"/>
  <c r="C29" i="4" s="1"/>
  <c r="E67" i="1"/>
  <c r="B29" i="4" s="1"/>
  <c r="P56" i="1"/>
  <c r="E56" i="1"/>
  <c r="B27" i="4" s="1"/>
  <c r="C25" i="4"/>
  <c r="B25" i="4"/>
  <c r="E23" i="1"/>
  <c r="B20" i="4" s="1"/>
  <c r="F18" i="1"/>
  <c r="C18" i="4" s="1"/>
  <c r="E18" i="1"/>
  <c r="B18" i="4" s="1"/>
  <c r="F12" i="1"/>
  <c r="C17" i="4" s="1"/>
  <c r="B46" i="4" l="1"/>
  <c r="M176" i="1"/>
  <c r="M203" i="1" s="1"/>
  <c r="B22" i="4"/>
  <c r="B32" i="4"/>
  <c r="E176" i="1"/>
  <c r="D32" i="4"/>
  <c r="D48" i="4" s="1"/>
  <c r="D51" i="4" s="1"/>
  <c r="Q176" i="1"/>
  <c r="E47" i="4"/>
  <c r="B48" i="4" l="1"/>
  <c r="B51" i="4" s="1"/>
  <c r="F23" i="1"/>
  <c r="C20" i="4" s="1"/>
  <c r="C22" i="4" l="1"/>
  <c r="P122" i="1" l="1"/>
  <c r="P123" i="1" s="1"/>
  <c r="P176" i="1" l="1"/>
  <c r="F198" i="1"/>
  <c r="F197" i="1"/>
  <c r="F196" i="1"/>
  <c r="F195" i="1"/>
  <c r="F194" i="1"/>
  <c r="F193" i="1"/>
  <c r="F192" i="1"/>
  <c r="F191" i="1"/>
  <c r="E188" i="1"/>
  <c r="F188" i="1" s="1"/>
  <c r="E189" i="1"/>
  <c r="F189" i="1" s="1"/>
  <c r="E190" i="1"/>
  <c r="F190" i="1" s="1"/>
  <c r="F187" i="1"/>
  <c r="F186" i="1"/>
  <c r="F185" i="1"/>
  <c r="E184" i="1"/>
  <c r="F184" i="1" s="1"/>
  <c r="E183" i="1"/>
  <c r="F183" i="1" s="1"/>
  <c r="E182" i="1"/>
  <c r="F181" i="1"/>
  <c r="F180" i="1"/>
  <c r="F179" i="1"/>
  <c r="F182" i="1" l="1"/>
  <c r="E201" i="1"/>
  <c r="E203" i="1" s="1"/>
  <c r="F201" i="1" l="1"/>
  <c r="C49" i="4" s="1"/>
  <c r="F124" i="1"/>
  <c r="G124" i="1" s="1"/>
  <c r="G134" i="1" s="1"/>
  <c r="F134" i="1" l="1"/>
  <c r="C39" i="4" s="1"/>
  <c r="F50" i="1" l="1"/>
  <c r="C46" i="4" l="1"/>
  <c r="F56" i="1"/>
  <c r="C27" i="4" s="1"/>
  <c r="C32" i="4" s="1"/>
  <c r="C48" i="4" l="1"/>
  <c r="C51" i="4" s="1"/>
  <c r="C55" i="4" s="1"/>
  <c r="F176" i="1"/>
  <c r="F203" i="1" s="1"/>
  <c r="T6" i="1"/>
  <c r="T12" i="1"/>
</calcChain>
</file>

<file path=xl/sharedStrings.xml><?xml version="1.0" encoding="utf-8"?>
<sst xmlns="http://schemas.openxmlformats.org/spreadsheetml/2006/main" count="3339" uniqueCount="964">
  <si>
    <t>interventi su richiesta datore di lavoro delegati</t>
  </si>
  <si>
    <t>strutture/impianti</t>
  </si>
  <si>
    <t xml:space="preserve">Interventi su richiesta datori di lavoro delegati </t>
  </si>
  <si>
    <t xml:space="preserve">Messa in sicurezza ringhiere e balconi (in sostituzione di quelli esistenti disancorati) e altri interventi edilizi. </t>
  </si>
  <si>
    <t>OSPEDALE  ex Mauriziano</t>
  </si>
  <si>
    <t>Valenza</t>
  </si>
  <si>
    <t>interventi edli e impiantistici per riqualificazione e adeguamento magazzino gen.le e p.t. vecchio obitorio per stoccaggio farmaci a liv. Aziendale</t>
  </si>
  <si>
    <t>TORTONA GUM</t>
  </si>
  <si>
    <t>Tortona</t>
  </si>
  <si>
    <t>rifacimento quadri elettrici seminterrato con relative nuove alimentazioni e nuova distribuzione principale</t>
  </si>
  <si>
    <t>Ospedale S.Antonio e Margherita</t>
  </si>
  <si>
    <t>Laboratorio Analisi (2p) : rifacimento impianti elettrici</t>
  </si>
  <si>
    <t xml:space="preserve">Sanificazione e tinteggiatura  reparti vari </t>
  </si>
  <si>
    <t>Rifacimento piccola  orditura e copertura in coppi previa posa di lastre tipo "tegolit" con sostituzione di  pluviali e posa di sistema di allontanamento piccioni .</t>
  </si>
  <si>
    <t>Distretto Tortona</t>
  </si>
  <si>
    <t>Sistemazione aree esterne adibite a parcheggio</t>
  </si>
  <si>
    <t>Distretto via XXV Aprile</t>
  </si>
  <si>
    <t>Ovada</t>
  </si>
  <si>
    <t>Parco Villa Gabrieli</t>
  </si>
  <si>
    <t xml:space="preserve">Messa in sicurezza, monitoraggio, controllo della stabilità e successivo rifacimento di parte del muro perimetrale di contenimento, a confine tra la proprietà ASL e la pubblica via Carducci </t>
  </si>
  <si>
    <t>Ospedale civile Ovada</t>
  </si>
  <si>
    <t>Antiche mura a confine. Messa in sicurezza dei contrafforti di contenimento</t>
  </si>
  <si>
    <t>RSA di Serravalle Scrivia, via Giani</t>
  </si>
  <si>
    <t>Novi Ligure</t>
  </si>
  <si>
    <t>Ospedale San Giacomo</t>
  </si>
  <si>
    <t>Ripristino impermeabilizzazioni canali di gronda monoblocco degenze e rifacimento intonaci sottostanti</t>
  </si>
  <si>
    <t xml:space="preserve">Rimozione sottocopertura in amianto e rifacimento della copertura blocco uffici via Raggio (mq 950) </t>
  </si>
  <si>
    <t>Rifacimento impermeabilizzazione interna (in materiale ad uso alimentare) vasche accumulo acqua potabile</t>
  </si>
  <si>
    <t>Tinteggiatura ambienti sanitari</t>
  </si>
  <si>
    <t xml:space="preserve">Ambulatori pediatria piano terra - Modesti interventi edili ed impiantistici di adeguamento </t>
  </si>
  <si>
    <t>Predisposizione per messa a norma impianto elettrico e f.m.  locali magazzino/ex lavanderia/laborat. Elettricisti comprensivo di assistenza muraria</t>
  </si>
  <si>
    <t>OSPEDALE S.SPIRITO</t>
  </si>
  <si>
    <t>Casale Monferrato</t>
  </si>
  <si>
    <t>Sanificazione ambienti e tinteggiatura varie (degenza ORL/Otorino, ambulatori ginecologia/pediatria, ingresso dialisi e altre varie)</t>
  </si>
  <si>
    <t>Rifacimento tratti di muro di cinta V.le Giolitti e S.da Vecchia Pozzo S.Evasio/ ang. Mortuario</t>
  </si>
  <si>
    <t xml:space="preserve">Messa a norma impianto elettrico e condizionamento sala macchine CED </t>
  </si>
  <si>
    <t>Consolidamento strutturale per fondazioni  Hospice “Mons. Zaccheo” e lavori di completamento per locali seminterrato - parte a carico ASL</t>
  </si>
  <si>
    <t>Hospice Mons. Zaccheo</t>
  </si>
  <si>
    <t>Poliambulatorio Patria</t>
  </si>
  <si>
    <t>Alessandria</t>
  </si>
  <si>
    <t>Adeguamenti impianti elettrici, fonia e dati palazzina sede del Servizio Veterinario</t>
  </si>
  <si>
    <t>EX OSPEDALE PSICHIATRICO S. GIACOMO</t>
  </si>
  <si>
    <t>Rifacimento impianto illuminazione locali seminterrati e bonifica degli stessi.</t>
  </si>
  <si>
    <t xml:space="preserve">Realizzazione di controparete  all'interno del servizio di medico competente con tinteggiatura dei locali </t>
  </si>
  <si>
    <t>Spostamento e sostituzione dei quadri elettrici posti nei locali seminterrati</t>
  </si>
  <si>
    <t xml:space="preserve">Impianto di condizionamento sala Chessa e sala multimediale </t>
  </si>
  <si>
    <t>Palazzina uffici presso distretto</t>
  </si>
  <si>
    <t>Acqui Terme</t>
  </si>
  <si>
    <t>Distretto via Alessandria</t>
  </si>
  <si>
    <t>R.S.A. Mons. Capra</t>
  </si>
  <si>
    <t>Rifacimento muro perimetrale in pietra, su via De Gasperi</t>
  </si>
  <si>
    <t xml:space="preserve">Ospedale Mons. Giovanni Galliano </t>
  </si>
  <si>
    <t xml:space="preserve">Smantellamento impianti locali depuratore e smantellamento locale pompe acqua pozzi ex lavanderia </t>
  </si>
  <si>
    <t xml:space="preserve">Sostituzione UTA Dialisi </t>
  </si>
  <si>
    <t>Realizzazione impianto raffrescamento locale trasformatori</t>
  </si>
  <si>
    <t xml:space="preserve">Potenziamento centrale frigorifera monoblocco ospedale </t>
  </si>
  <si>
    <t>Lavori edili ed impiantistici per sostituzione celle frigorifere camere mortuarie, compresa fornitura e posa di nuove celle.</t>
  </si>
  <si>
    <t>Casa della Salute c/o ex Ospedale di Castelnuovo Scrivia Realizzazione impianto antincendio e compartimentazione</t>
  </si>
  <si>
    <t>sic/anticendio</t>
  </si>
  <si>
    <t xml:space="preserve">POLIAMBULATORIO CASTELNUOVO SCRIVIA </t>
  </si>
  <si>
    <t xml:space="preserve">Reparti di degenza: Intercettazione elettrica e imp. ventilazione ai piani </t>
  </si>
  <si>
    <t>Porte tagliafuoco e realizzazione nuovi impianti: rivelazione ed allarme, EVAC, illuminazione di sicurezza</t>
  </si>
  <si>
    <t>RSA Serravalle</t>
  </si>
  <si>
    <t>Porte tagliafuoco nei reparti di degenza (depositi e corridoio). PTF locali tipo F: TAC, RMN,</t>
  </si>
  <si>
    <t>Distretto Arquata</t>
  </si>
  <si>
    <t>Interventi di compartimentazione locali prospicenti scala esterna  con serramenti REI; spostamento e integrazione prese idranti interni</t>
  </si>
  <si>
    <t>DISTRETTO SANITARIO VIA PALESTRO</t>
  </si>
  <si>
    <t xml:space="preserve">CONSULTORIO P.ZZA S.DOMENICO </t>
  </si>
  <si>
    <t>Adeguamento normativo dei  magazzini centrale ai fini antincendio per SCIA 2019 (compartimentazione, rilevazione ed estinzione incendi etc.)</t>
  </si>
  <si>
    <t xml:space="preserve">Installazione e completamento illuminazione di emergenza corridoi piano seminterrato </t>
  </si>
  <si>
    <t xml:space="preserve">Sistemi fissi automatici di rilevazione e segnalazione allarme incendio ed EVAC da installarsi nei corridoi del piano primo (Scia 2019) </t>
  </si>
  <si>
    <t>Fornitura porte REI per compartimentazione locali sporco/pulito e adibiti a  magazzino nei reparti</t>
  </si>
  <si>
    <t>Realizzazione nuova centrale di riserva gas medicinali per adeguamento a normativa (terza fonte) come da UNI EN ISO 7396-1 ENI EN ISO  7396-2</t>
  </si>
  <si>
    <t>Adeguamento antincendio impianto gas medicinali /Scia 2019)</t>
  </si>
  <si>
    <t>Rifacimento e messa a norma impianto elettrico con predisposizione impianto rilevazione incendi locali seminterrati padiglioni bonificati da amianto</t>
  </si>
  <si>
    <t>Impianto rilevazione incendi, EVAC per la messa a norma e sicurezza antincendio dei corridoi del piano seminterrato</t>
  </si>
  <si>
    <t>Ospedale Mons. Giovanni Galliano</t>
  </si>
  <si>
    <t>Struttura del Comune di Valenza</t>
  </si>
  <si>
    <t>Piano 2° SC Cardiologia: Incremento impianto trattamento aria emodinamica</t>
  </si>
  <si>
    <t>Piano seminterrato: lavori edili ed impiantistici presso locale esistente ex deposito, per predisposizione nuovi spogliatoi personale femminile</t>
  </si>
  <si>
    <t>Piano terra ex rianimazione, interventi edili ed impiantistici per realizzazione sala conferenze e annessi servizi</t>
  </si>
  <si>
    <t>Interventi edili ed impiantistici per ricollocazione ambulatori ed uffici a seguito riorganizzazione aziendale, realizzazione spogliatoi personale sanitario.</t>
  </si>
  <si>
    <t>disponibile</t>
  </si>
  <si>
    <t>importo caricato NFS budget anno</t>
  </si>
  <si>
    <t>proposte Del/det.</t>
  </si>
  <si>
    <t>note</t>
  </si>
  <si>
    <t>anno 2022</t>
  </si>
  <si>
    <t>anno 2021</t>
  </si>
  <si>
    <t>atto di riferimento</t>
  </si>
  <si>
    <t>di cui finanziamento specifico</t>
  </si>
  <si>
    <t>Importi lordi (Iva ed oneri compresi)</t>
  </si>
  <si>
    <t>Titolo</t>
  </si>
  <si>
    <t>tipologia intervento</t>
  </si>
  <si>
    <t>Struttura</t>
  </si>
  <si>
    <t>Sede</t>
  </si>
  <si>
    <t xml:space="preserve"> </t>
  </si>
  <si>
    <t xml:space="preserve">Piano seminterrato - ORL/Chirurgia - Adeguamento normativo impianti d'allarme antincendio </t>
  </si>
  <si>
    <t xml:space="preserve">Consolidamento strutturale corridoio lato cucina  </t>
  </si>
  <si>
    <t xml:space="preserve">Lavori di ricollocazione Oncologia </t>
  </si>
  <si>
    <t>Murisengo CASCINA ABELE</t>
  </si>
  <si>
    <t xml:space="preserve">Consolidamento muro sostegno Cascina Abele </t>
  </si>
  <si>
    <t xml:space="preserve">interventi migliorativi  su impianti elevatori </t>
  </si>
  <si>
    <t>nuova voce</t>
  </si>
  <si>
    <t>DGR 2-3900 08/09/2016</t>
  </si>
  <si>
    <t xml:space="preserve">Fornitura MATERIALE ELETTRICO </t>
  </si>
  <si>
    <t xml:space="preserve">Casale </t>
  </si>
  <si>
    <t>Casale / Valenza</t>
  </si>
  <si>
    <t>Alessandria / Tortona</t>
  </si>
  <si>
    <t xml:space="preserve">Novi </t>
  </si>
  <si>
    <t>Novi / Acqui / Ovada</t>
  </si>
  <si>
    <t xml:space="preserve">Attrezzature ANTINCENDIO e PORTE TAGLIAFUOCO </t>
  </si>
  <si>
    <t>DT a contrarre Prop. 1272/2019 STIMA SULLA BASE DEL 2019</t>
  </si>
  <si>
    <t xml:space="preserve">Interventi straordinari GAS MEDICALI </t>
  </si>
  <si>
    <t xml:space="preserve">Proroga per 10 mesi </t>
  </si>
  <si>
    <t xml:space="preserve">Interventi straordinari IMPIANTI ELEVATORI </t>
  </si>
  <si>
    <t>Manutenzione straordinaria EDILE CASALE /VALENZA</t>
  </si>
  <si>
    <t>Manutenzione straordinaria EDILE ALESSANDRIA TORTONA</t>
  </si>
  <si>
    <t>Interventi straordinari EDILE NOVI</t>
  </si>
  <si>
    <t>Acqui / Ovada</t>
  </si>
  <si>
    <t xml:space="preserve">Interventi straordinari EDILE ACQUI OVADA </t>
  </si>
  <si>
    <t xml:space="preserve">GESTIONE CALORE Interventi straordinari </t>
  </si>
  <si>
    <t>GESTIONE CALORE Nuova centrale frigorifera</t>
  </si>
  <si>
    <t>GESTIONE CALORE Nuova centrale termica EX MAURIZIANO</t>
  </si>
  <si>
    <t>GESTIONE CALORE Riqualificazione tecnologica</t>
  </si>
  <si>
    <t>DGR 31-8859/2019</t>
  </si>
  <si>
    <t xml:space="preserve">Riparazione tetto mensa + facciata+serramenti      </t>
  </si>
  <si>
    <t>Serramenti e infissi: manutenzione straordinaria e nuove realizzazioni per Epidemiologia e Veterinari + pavimentazione veterinari</t>
  </si>
  <si>
    <t>Porte tagliafuoco locali tipo F TAC (filtro) e alcuni depositi di piano - 1° lotto</t>
  </si>
  <si>
    <t>Impianto EVAC a tutti i piani esclusi terra e 1° - lotto a (piani 2°, 3°, 4°, 6°)</t>
  </si>
  <si>
    <t>Distretto sanitario, Poliambulatorio e Palazzina uffici: Adeguamento antincendio 2° lotto</t>
  </si>
  <si>
    <t>Completamento impianto rivelazione incendi aree amministrative (uffici) - 1° lotto</t>
  </si>
  <si>
    <t>Completamento impianto rivelazione incendi ed EVAC (2° lotto)</t>
  </si>
  <si>
    <t>delib. 163 del 15.03.2019 /
DD Piemonte 210 del 21.3.19 /
delib. 611 del 16.9.2019</t>
  </si>
  <si>
    <t>Completamento adeguamento antincendio (ascensore e zona filtro)</t>
  </si>
  <si>
    <t>intervento indispensabile - nuova voce a seguito infiltrazioni alluvione 23 novembre 2019</t>
  </si>
  <si>
    <t>Rotonda piani terra e 1° : interventi strutturali con malte anticorrosive, ripristino sagome perimetro; asportazione e rifacimento di intonaco a rischio distacco magazzino dialisi pt e sbarco p1°; prove di carico alla copertura</t>
  </si>
  <si>
    <t>URGENTE - nuova voce a seguito rottura vetrino e sopralluogo ing. Rota dic. 2019</t>
  </si>
  <si>
    <t>intervento indispensabile - apparecchiature obsolete inadeguate -  riproposto anno 2020</t>
  </si>
  <si>
    <t xml:space="preserve">riproposto anno 2020 - Le elevate temperature del periodo estivo portano le macchine a lavorare alla massima potenza sotto stress </t>
  </si>
  <si>
    <t>Tinteggiatura ambienti sanitari e fornitura e posa di corrimano e battibarella nei corridoi degenze</t>
  </si>
  <si>
    <t>richieste vari reparti 2° lotto 2020</t>
  </si>
  <si>
    <t>Interventi di manutenzione straordinaria impianti elevatori per ripristino funzionalità</t>
  </si>
  <si>
    <t>impianti vecchi - nuova voce 2020</t>
  </si>
  <si>
    <t>nuova voce a seguito segnalazioni presenza insetti (formiche) estate 2019</t>
  </si>
  <si>
    <t>nuova voce a seguito segnalazione presenza insetti (imenotteri) estate 2019 - richieste da reparto avvallate da DSPO</t>
  </si>
  <si>
    <t>Intervento necessario - riproposto anno 2020</t>
  </si>
  <si>
    <t>Ripristino pavimenti in pvc ammalorati reparti diversi - 2° lotto</t>
  </si>
  <si>
    <t>2° lotto 2020</t>
  </si>
  <si>
    <t xml:space="preserve">riproposto anno 2020 - Prot. ASL AL 49276 del 10.05.2018 </t>
  </si>
  <si>
    <t>nuova voce - nelle camere di degenza non è più possibile vedere la tv</t>
  </si>
  <si>
    <t>Completamento sistemazione aree esterne, modifica viabilità interna e nuovo accesso - Delimitazione aree destinate a parcheggio utenti e dipendenti, rifacimento segnaletica orizzontale e verticale, isola ecologica. (2° lotto)</t>
  </si>
  <si>
    <t>Ripassatura della copertura e rifacimento colmi sopra servizi veterinari, sisp e consultorio</t>
  </si>
  <si>
    <t>ondulina sottocoppo spostata a seguito alluvipone 2019 - soggetto ad infiltrazioni</t>
  </si>
  <si>
    <t>Criticità ambientale - Anni 2018/2019  installati 8 condizionatori - Restano numerosi ambulatori da climatizzare</t>
  </si>
  <si>
    <t>riproposto anno 2020 - segnalazione dr Galiano prot. 113720 del 16.11.2017 - esclusi locali logopedia</t>
  </si>
  <si>
    <t>riproposto 2020 - alluvione 2014 e alluvione 21.10.2019</t>
  </si>
  <si>
    <t>Alluvioni del 13.10.2014 e del 21.10.2019 - Regimazione delle acque meteoriche provenienti da terreni e strade circostanti gli edifici facenti parte del presidio ospedaliero - Spostamento collettore acque bianche provenienti da terreno di privati su via Valgelata</t>
  </si>
  <si>
    <t>acquisto indispensabile a seguito ultima alluvione 21.10.19</t>
  </si>
  <si>
    <t>Intervento necessario ai fini igienici - riproposto anno 2020</t>
  </si>
  <si>
    <t>Fornitura e posa di zanzariere a tutte le finestre del piano 6° e della mensa al piano terra</t>
  </si>
  <si>
    <t>nuova voce a seguito continue segnalazione presenza insetti estate 2019 - richieste da reparto avvallate da DSPO</t>
  </si>
  <si>
    <t xml:space="preserve">Fornitura e posa di nuovi serramenti esterni ammalorati (n°75 circa), uffici lato via Raggio </t>
  </si>
  <si>
    <t>nuova voce 2020</t>
  </si>
  <si>
    <t>riproposto 2020 - Richiesta d.ssa Torielli 21.1.19</t>
  </si>
  <si>
    <t>Sistemazione aree esterne adibite a parcheggio - Nuova segnaletica orizzontale, percorsi pedonali protetti</t>
  </si>
  <si>
    <t xml:space="preserve">riproposto 2020  - Prot. ASL AL 49276 del 10.05.2018 </t>
  </si>
  <si>
    <t>Rifacimento impermeabilizzazione soletta di copertura del blocco operatorio e camera calda DEA</t>
  </si>
  <si>
    <t>Poliambulatorio di via Papa Giovanni XXIII</t>
  </si>
  <si>
    <t>Ripristino recinzione in ferro deteriorata nei supporti murati e asfaltatura cortile interno - Sostituzione porte scorrevole atrio</t>
  </si>
  <si>
    <t xml:space="preserve">Ovada </t>
  </si>
  <si>
    <t>Rifacimento parte di pavimentazione ammallorata DH, sbarco ascensori p3° e reparti diversi e porticato esterno</t>
  </si>
  <si>
    <t>Sistemazione area esterna zona cucina adibita a parcheggio auto aziendali e delimitazione isola ecologica</t>
  </si>
  <si>
    <t>Rifacimento parziale del muro di cinta (S.da Pozzo S.Evasio - Hospice)</t>
  </si>
  <si>
    <t xml:space="preserve">Rifacimento facciata pericolante verso Via Mazzini e ripassatura copertura </t>
  </si>
  <si>
    <t xml:space="preserve">URGENTE </t>
  </si>
  <si>
    <t>Rimozione coibentazione in amianto dalle tubazioni con successiva ricoibentazione delle stesse presso i padiglioni "A" "B" e "C"     LOTTO 1</t>
  </si>
  <si>
    <t xml:space="preserve">Ripristino facciata, sostituzione pluviali e rimozione perdite tetto ex Chiesa e sostituzione serramenti (LOTTO 1 : Tetti) </t>
  </si>
  <si>
    <t xml:space="preserve">Rifacimento copertura e realizzazione impianto ascensore presso  ex sede ARPA. LOTTO 1 TETTO , LOTTO 2 ASCENSORE </t>
  </si>
  <si>
    <t>Rifacimento tetto Servizio Farmaceutico e e sostituzione porziome di recinzione verso via Ardigò e realizzazione segnaletica interna LOTTO 1 Tetto e sistemazione parziale piazzale</t>
  </si>
  <si>
    <t>Adeguamento impianto rilevazione incendi</t>
  </si>
  <si>
    <t>Completamento impianto EVAC +ristrutturazione area ingresso x accesso mezzi VVF</t>
  </si>
  <si>
    <t>Impianti x dispositivi comando manuale arresto ventilatori UTA e interruzione energia elettrica</t>
  </si>
  <si>
    <t>Adeguamento di compatibilità rete distribuzione gas medicali con sistema di compartimentazione antincendio e dispositivi di intercettazione manuale</t>
  </si>
  <si>
    <t>Completamento dell'adeguamento normativo dei magazzini di reparto</t>
  </si>
  <si>
    <t>Compartimentazione tac e risonanza in ottemperanza al Decreto Ministeriale 19/03/2015</t>
  </si>
  <si>
    <t>Adeguamento impianti e compartimentazione antincendio  locali GUM e deposito sotto farmaci</t>
  </si>
  <si>
    <t xml:space="preserve"> Completamento della sostituzione lampade di emergenza </t>
  </si>
  <si>
    <t>Lìappalto scade a gennaio 2020</t>
  </si>
  <si>
    <t xml:space="preserve">TOTALE INVESTIMENTI </t>
  </si>
  <si>
    <t>Anno 2021</t>
  </si>
  <si>
    <t>Anno 2022</t>
  </si>
  <si>
    <t>Ambito Acqui Terme</t>
  </si>
  <si>
    <t xml:space="preserve">Ambito Novi Ligure </t>
  </si>
  <si>
    <t>Ambito Ovada</t>
  </si>
  <si>
    <t>Ambito Tortona</t>
  </si>
  <si>
    <t xml:space="preserve">Ambito Casale Monferrato </t>
  </si>
  <si>
    <t xml:space="preserve">SICUREZZA ANTINCENDIO </t>
  </si>
  <si>
    <t xml:space="preserve">Ambito Alessandria </t>
  </si>
  <si>
    <t>Ambito Casale Monferrato</t>
  </si>
  <si>
    <t>Ambito Valenza</t>
  </si>
  <si>
    <t xml:space="preserve">SICUREZZA STRUTTURE E IMPIANTI </t>
  </si>
  <si>
    <t xml:space="preserve">INTERVENTI DATORI DI LAVORO </t>
  </si>
  <si>
    <t>Ambito Alessandria</t>
  </si>
  <si>
    <t>Ambito Novi Ligure</t>
  </si>
  <si>
    <t xml:space="preserve">Ambito Ovada </t>
  </si>
  <si>
    <t xml:space="preserve">Cascina Abele </t>
  </si>
  <si>
    <t xml:space="preserve">CONTRATTUALIZZATI </t>
  </si>
  <si>
    <t>alienazioni patrimoniali</t>
  </si>
  <si>
    <t xml:space="preserve">finanziato con compensazione canoni d'affitto </t>
  </si>
  <si>
    <t>€. 648.000,00 utile di esercizio 2017 + €. 40.000,00 VITAS+ €. 13.956,68 piano investimenti 2019 + €. 236.043,20 piano investimenti 2020 = €. 938.000,00</t>
  </si>
  <si>
    <t>Inserito in PPP gestione calore (€. 50.000,00)</t>
  </si>
  <si>
    <t>Inserito in PPP gestione calore (€. 100.000,00)</t>
  </si>
  <si>
    <t>Inserito in PPP gestione calore (€. 60.000,00)</t>
  </si>
  <si>
    <t>Inserito in PPP gestione calore (€. 140.000,00)</t>
  </si>
  <si>
    <t xml:space="preserve">Moncalvo </t>
  </si>
  <si>
    <t xml:space="preserve">Ex Ospedale San Marco </t>
  </si>
  <si>
    <t xml:space="preserve">Restauro strutturale e risanamento dell'Ala Nord e del corpo centrale sul'antica porta urbana </t>
  </si>
  <si>
    <t>Progetto approvato DG 569 del 03.08.2017, Aggiudicazione lavori DT 169 del 05/12/2017 Ditta C.S.G. Costruzioni di Chivasso</t>
  </si>
  <si>
    <t>anticipato a 2020 in caso di disponibilità su alienazioni patrimoniali</t>
  </si>
  <si>
    <t>Interventi contrattualizzati</t>
  </si>
  <si>
    <r>
      <t xml:space="preserve">Segnalazione ditta COGES 21.11.18 a seguito tromba d'aria - </t>
    </r>
    <r>
      <rPr>
        <i/>
        <u/>
        <sz val="8"/>
        <rFont val="Arial"/>
        <family val="2"/>
        <charset val="1"/>
      </rPr>
      <t>COGES è disponibile ad effettuare l'intervento a compensazione su canone affitto</t>
    </r>
  </si>
  <si>
    <r>
      <t xml:space="preserve">riproposto anno 2020 - segnalazione dr Galiano prot. 113720 del 16.11.2017  - </t>
    </r>
    <r>
      <rPr>
        <b/>
        <i/>
        <sz val="8"/>
        <rFont val="Arial"/>
        <family val="2"/>
        <charset val="1"/>
      </rPr>
      <t>(1° lotto aggiudicato</t>
    </r>
    <r>
      <rPr>
        <i/>
        <sz val="8"/>
        <rFont val="Arial"/>
        <family val="2"/>
        <charset val="1"/>
      </rPr>
      <t xml:space="preserve"> , lavori anno 2020)</t>
    </r>
  </si>
  <si>
    <t>è oggetto di ridefinizione in base alle priorità identificate dai servizi, da soddisfarsi al netto degli interventi eventualmente finanziabili con finanziamenti vincolati</t>
  </si>
  <si>
    <t>(*) l'elenco dettagliato degli interventi 2020/2022  e l'ordine di priorità degli acquisti attrezzature riferiti agli stessi anni, di cui si fornisce un elenco indicativo,</t>
  </si>
  <si>
    <t>prop. DT 354/2020 Incarico Scalzi progettazione €. 6.344,00</t>
  </si>
  <si>
    <t xml:space="preserve">6AO €. 102.330,00 + 6AU €. 16.445,72 + 8TE €. 10.500,00 </t>
  </si>
  <si>
    <t>PROP. DT 746/2020 RIP. ELEVATORI €. 39.028,73 DITTA THISSENKRUPP</t>
  </si>
  <si>
    <t>det. 1161/20 incarico ing. Ferrari €. 10.014,26</t>
  </si>
  <si>
    <r>
      <t xml:space="preserve">prop DT 353/2020 incarico Alfa Engineering progettazione€. 6851,52. PROGETTO ESECUTIVO prop. DT668/20 €. 33.148,48  anno 2020, </t>
    </r>
    <r>
      <rPr>
        <sz val="8"/>
        <color rgb="FFFF0000"/>
        <rFont val="Arial"/>
        <family val="2"/>
      </rPr>
      <t>€. 130.593,46 anno 2021</t>
    </r>
  </si>
  <si>
    <t>prop. DT 1502 aggiudicazione lavori ditta Impianti Sistemi Integrati €. 157.744,66 : 2020 €. 10.150,13 saldo ST + 4.344,28 ince + 105.505,59 contratto, 2021 €. 52.239,07 + €. 117.610,81</t>
  </si>
  <si>
    <t xml:space="preserve">det. 1057 del 23.10.19, Prop. DT 14/2020. Prop. DT 1621/20 1 acconto RTP Girardengo Colletti €. 3.997,91 </t>
  </si>
  <si>
    <t>PROP. DT. 834/2020 ASFALTATURA DITTA LESCA E GANORA €. 39.514,69. Prop. DT 1593/2020 DT 1572 LESCA asfaltatura Via Palestro</t>
  </si>
  <si>
    <t>Prop. DT 1281/20 Interventi impiantistici (testaletto e TV) Cabrino &amp; Gusmano €. 14.263,52. Prop. DT 1556/20 DT 1504 aggiudicazione porte interne NVS La Valenzana €. 35.795,08</t>
  </si>
  <si>
    <t>Prop. DT 404/2020 incarico SCOOP progettazione €. 14.844,96, prop. DT 1224/20 integrazione prove+prop. DL approvazione progetto t. spese tecniche €. 8.006,13. QE 323.000,00 di cui 100.000 su 2020 + 223.000 su 2021</t>
  </si>
  <si>
    <t>prop. DT 1761/20 Aggiudicazione lavori a GM IMPIANTI di €. 200.393,80 (lavori 195.420,88 + f.i. 4.972,92) quota f.i. 2020 2.486,46. ANNO 2021 €. 197.907,34. QE 330.000,00</t>
  </si>
  <si>
    <t>prop. DT 1147/20 Incarico Ing. Dieni €. 28.168,09 €. 14.084,05 anno 2020 €. 14.084,04 anno 2021. Prop. DL 804 21/10/20 approvazione progetto esecutivo €. 402.811,42</t>
  </si>
  <si>
    <t>Prop DT 1915 Ditta Ecogestioni aggiudicazione lavori €. 98.893,62</t>
  </si>
  <si>
    <t xml:space="preserve">suddiviso gum da altri depositi reparto come da scheda sicurezza antincendio. Progetto €. 234.944,00 incarico SCALZI DT1007 15/10/19 €. 18.651,36 su 19DE742 (234.944-18.651,36=216.292,64). APPROVAZIONE PROGETTO prop. DL 615/2020 €. 70.000,00 su 2020 + €. 146.292,64 su 2021, DT 1880 24/11/20 a contrarre </t>
  </si>
  <si>
    <t>Piattaforma semovente ditta Idromolare €. 11.043,44 conto 01.12.711</t>
  </si>
  <si>
    <t xml:space="preserve"> Prop. DT 363/2020 modifica DL Tornato €. 18.429,54, DT 907 22/05/20 collaudo statico parte Ing. Colombo €. 4.428,90 ( 1.277,71+3.151,19)AGGIUDICAZIONE MURO Prop DT 487  16/03/20 €. 280.292,71 Ditta Pancot </t>
  </si>
  <si>
    <t>Progetto per l’incremento dell’attrattiva del Punto Nascite (TINTEGGIATURA)</t>
  </si>
  <si>
    <r>
      <t xml:space="preserve">P.O. di TORTONA "SS. Antonio e Margherita": Piano di riorganizzazione dei punti di erogazione (2° lotto): interventi strutturali ed impiantistici finalizzati alla creazione di un area di Riabilitazione al secondo piano. </t>
    </r>
    <r>
      <rPr>
        <sz val="8"/>
        <color rgb="FFFF0000"/>
        <rFont val="Arial"/>
        <family val="2"/>
      </rPr>
      <t xml:space="preserve">NON COMPRESO NEL PIANO INVESTIMENTI FINANZIAMENTO A PARTE </t>
    </r>
  </si>
  <si>
    <t>PROP. DT 758/2020 INCARICO COSTA €. 22.013,68 su 2020 PROGETTO €. 90.000,00</t>
  </si>
  <si>
    <t>Prop. DT 1214 incarico Colletti Girardengo progettazione €. 23.353,91 anno 2020 progettazione .€. 6.329,40 PROGETTO ESECUTIVO 205.000,00</t>
  </si>
  <si>
    <t xml:space="preserve">Asfaltatura percorsi danneggiati di viabilità esterna  2° LOTTO </t>
  </si>
  <si>
    <r>
      <rPr>
        <b/>
        <sz val="8"/>
        <rFont val="Arial"/>
        <family val="2"/>
      </rPr>
      <t>progetto esecutivo in gara</t>
    </r>
    <r>
      <rPr>
        <sz val="8"/>
        <rFont val="Arial"/>
        <family val="2"/>
        <charset val="1"/>
      </rPr>
      <t>, le spese di progettazione sono su 2019 19.729,84+9579,44         Prop. DT 1340/20 aggiudicazione lavori ditta PANCOT €. 176.686,55. PROGETTO 285.000 - 19.729,84-9579,44-176.686,55</t>
    </r>
  </si>
  <si>
    <t>Anno 2023</t>
  </si>
  <si>
    <t>anno 2023</t>
  </si>
  <si>
    <t xml:space="preserve">Alessandria </t>
  </si>
  <si>
    <t>sic/antincendio</t>
  </si>
  <si>
    <t>Piano investimenti 2021/2023</t>
  </si>
  <si>
    <t xml:space="preserve">TOTALE </t>
  </si>
  <si>
    <t>prop. DT 990/20 aggiudicazione Gruppo La Rocca €.28.680,54 richiesti €40.000 anziché € 71.390</t>
  </si>
  <si>
    <t>aumento importo da € 90.000 a € 102.000</t>
  </si>
  <si>
    <t>di cui € 30.000 già aggiudicati con determina n. 1272</t>
  </si>
  <si>
    <t xml:space="preserve">rifacimento facciata sx ingresso principale- blocco p.s day hospital oncologico, UFA </t>
  </si>
  <si>
    <t>ripristino copertura piana del serzio risonanza, con ripristino massetto per realizzazione pendenze corrette per lo scorrimento delle acque piovane</t>
  </si>
  <si>
    <t xml:space="preserve">€ 25000  anziché € 80000 </t>
  </si>
  <si>
    <t>Asfaltatura area pronto soccorso e percorsi area accesso principale/ambulatori</t>
  </si>
  <si>
    <t xml:space="preserve">da progetto l'importto aumenta da € 93656,00 a 288.835,00 </t>
  </si>
  <si>
    <r>
      <t>Rifacimento(ultima parte) copertura e sostituzione pluviali P.O.-</t>
    </r>
    <r>
      <rPr>
        <sz val="8"/>
        <rFont val="Arial"/>
        <family val="2"/>
      </rPr>
      <t xml:space="preserve"> riqualificazione della copertura area rianimazione comprese verifica e sostituzione guarnizioni delle aree vetrate delle passerelle di collegamento ospedale/sale operatorie</t>
    </r>
  </si>
  <si>
    <t xml:space="preserve">Sostituzione impianto di climatizzazione Palazzina Uffici presso ex Psichiatrico </t>
  </si>
  <si>
    <r>
      <t xml:space="preserve">prop.dt 995/19 aggiudicazione IGE 2°lotto €. 17.496,83, prop. Dt 1031/19 direzione lavori Bosco €. 71.052,80 </t>
    </r>
    <r>
      <rPr>
        <sz val="8"/>
        <color rgb="FFFF0000"/>
        <rFont val="Arial"/>
        <family val="2"/>
      </rPr>
      <t xml:space="preserve">VD PROSPETTO </t>
    </r>
  </si>
  <si>
    <t>PROP. DT723/2020 INCARICO GALLINA €. 19.821,62 €. 102.330,00 6AO, €. 16.445,72 6AU, €. 10.500,00 8TE QE €. 395.505,11-19821,62</t>
  </si>
  <si>
    <t>Nuove linee di terra seminterrati + potenziamento videosorveglianza</t>
  </si>
  <si>
    <t>Adeguamento illuminotecnico degli uffici amministrativi del Uff. Protocollo , Controllo di Gestione, Igiene Pubblica, dipartimento di salute mentale.</t>
  </si>
  <si>
    <t>URGENTE</t>
  </si>
  <si>
    <t>Rifacimento imp. Illuminazione Serv.Veterinario e Epidemiologia</t>
  </si>
  <si>
    <t>Interventi di riorganizzazione ospedaliera</t>
  </si>
  <si>
    <t>di cui finanziamento vincolato /Regionale</t>
  </si>
  <si>
    <t>di cui altre forme di finanziamento</t>
  </si>
  <si>
    <t xml:space="preserve">Rifacimento impianto di chiamata infermieri Medicina 2 </t>
  </si>
  <si>
    <t xml:space="preserve">Posa porte EI e realizzazione impianto naspo </t>
  </si>
  <si>
    <t>Poliambulatorio PATRIA</t>
  </si>
  <si>
    <t xml:space="preserve">Distretto di Via Milazzo </t>
  </si>
  <si>
    <t xml:space="preserve">Completamento compartimentazioni </t>
  </si>
  <si>
    <t>URGENTE PROGETTO ANTICIPO COMPETENZA 2021</t>
  </si>
  <si>
    <t xml:space="preserve">riproposto 2021 - spazi destinati a spogliatoio personale insufficienti e inadeguati, riorganizzazione area ambulatoriale (richiesta dr. Sasso) </t>
  </si>
  <si>
    <t xml:space="preserve">intervento riproposto 2021. Incremento importo </t>
  </si>
  <si>
    <t>impianto obsoleto e insufficiente - riproposto anno 2021 verificare ppp</t>
  </si>
  <si>
    <r>
      <rPr>
        <b/>
        <i/>
        <sz val="8"/>
        <rFont val="Arial"/>
        <family val="2"/>
        <charset val="1"/>
      </rPr>
      <t>intervento indispensabile</t>
    </r>
    <r>
      <rPr>
        <i/>
        <sz val="8"/>
        <rFont val="Arial"/>
        <family val="2"/>
        <charset val="1"/>
      </rPr>
      <t xml:space="preserve"> - spazi esistenti insufficienti - non realizzato 2020 causa covid progetto da approvare inizio lavori previsto per fine inverno</t>
    </r>
  </si>
  <si>
    <t xml:space="preserve">Parte piani rialzato, secondo e terzo - Opere edili ed impiantistiche per riorganizzazione area ambulatoriale e ricollocazione centro trasfusionale </t>
  </si>
  <si>
    <t>intervento necessario DL 81/2008 nuova voce 2021 (unione di 2 interventi proposti nel 2020)</t>
  </si>
  <si>
    <t>Primo lotto intervent edili ed impiantistici per adeguamento locali e ricollocazione attività sanitaria ed amministrativa</t>
  </si>
  <si>
    <t xml:space="preserve">intervento necessario DL 81/2008 - nuova voce 2021 (richiesta Martinotti) </t>
  </si>
  <si>
    <t xml:space="preserve">Secondo lotto interventi edili ed impiantistici per adeguamento locali e ricollocazione attività sanitaria ed amministrativa </t>
  </si>
  <si>
    <t xml:space="preserve">Adeguamento depositi al piano interrato (strutture di separazione, porte tagliafuoco, rivelazione , illuminazione di sicurezza) 1° lotto </t>
  </si>
  <si>
    <t>riproposto 2021</t>
  </si>
  <si>
    <t xml:space="preserve">Piano 5° - Nuova voce : primi interventi di compartimentazione, impianto di rivelazione ed EVAC (nuova voce a seguito trasferimento DH causa Covid) </t>
  </si>
  <si>
    <t xml:space="preserve">nuova voce 2021 - a seguito utilizzo piano 5° per trasferimento DH per emergenza Covid - sopralluogo ing. Scalzi </t>
  </si>
  <si>
    <t>Impianto di rivelazione ai piani interrato (escluso depositi), 2° e capannone - 2° lotto</t>
  </si>
  <si>
    <t>intervento necessario DM 19.03.2015 - riproposto 2021</t>
  </si>
  <si>
    <t>intervento necessario DM 19.03.2015 -riproposto 2021</t>
  </si>
  <si>
    <t>aggiornato a seguito note bertolani</t>
  </si>
  <si>
    <t>Impianto EVAC a tutti i piani esclusi terra e 1° - lotto b (piano seminterrato)</t>
  </si>
  <si>
    <t>Reparti di degenza: intercettazione elettrica e impianto ventilazione ai piani - 1° lotto</t>
  </si>
  <si>
    <t>Adeguamento impianto gas medicali - 1° lotto</t>
  </si>
  <si>
    <t>intervento necessario DM 19.03.2015 - nuova voce 2021</t>
  </si>
  <si>
    <t>Ex Villa Mater (uffici) : Sostituzione quadri elettrici, adeguamento impianto elettrico e illuminazione emergenza</t>
  </si>
  <si>
    <t xml:space="preserve">intervento necessario DM 19.03.2015 - riproposto 2021 incrementato importo - Urgente a seguito verifiche mese di novembre ditta Ellisse </t>
  </si>
  <si>
    <t xml:space="preserve">Ex Villa Mater (uffici) : Adeguamento archivi e depositi al piano terra (strutture di separazione, porte tagliafuoco, rivelazione con centralina con combinatore telefonico, illuminazione di sicurezza) </t>
  </si>
  <si>
    <t xml:space="preserve">intervento necessario DM 19.03.2015 - riproposto 2021 </t>
  </si>
  <si>
    <t>Completamento illuminazione di sicurezza</t>
  </si>
  <si>
    <r>
      <t xml:space="preserve">intervento necessario DM 19.03.2015 - </t>
    </r>
    <r>
      <rPr>
        <b/>
        <i/>
        <sz val="8"/>
        <rFont val="Arial"/>
        <family val="2"/>
        <charset val="1"/>
      </rPr>
      <t>nuova voce 2021</t>
    </r>
  </si>
  <si>
    <r>
      <t>intervento necessario DM 19.03.2015 -</t>
    </r>
    <r>
      <rPr>
        <b/>
        <i/>
        <sz val="8"/>
        <rFont val="Arial"/>
        <family val="2"/>
        <charset val="1"/>
      </rPr>
      <t xml:space="preserve"> riproposto 2021</t>
    </r>
  </si>
  <si>
    <r>
      <rPr>
        <i/>
        <sz val="8"/>
        <rFont val="Arial"/>
        <family val="2"/>
        <charset val="1"/>
      </rPr>
      <t>intervento necessario DM 19.03.2015 -</t>
    </r>
    <r>
      <rPr>
        <b/>
        <i/>
        <sz val="8"/>
        <rFont val="Arial"/>
        <family val="2"/>
        <charset val="1"/>
      </rPr>
      <t xml:space="preserve"> aggiudicato a ditta Renzi - </t>
    </r>
    <r>
      <rPr>
        <i/>
        <sz val="8"/>
        <rFont val="Arial"/>
        <family val="2"/>
        <charset val="1"/>
      </rPr>
      <t>lavori anno 2020</t>
    </r>
  </si>
  <si>
    <t xml:space="preserve">Adeguamento impianto gas medicali - 1° lotto </t>
  </si>
  <si>
    <t>Distretto Novi Ligure</t>
  </si>
  <si>
    <t>Struttuta chiusa - L'intervento potrebbe essere inserito nel bando per la nuova gestione - riproposto 2021 - progetto agli atti ASL AL</t>
  </si>
  <si>
    <t>Adeguamento depositi al piano seminterrato (strutture di separazione, porte tagliafuoco, rivelazione, illuminazione di sicurezza) - Completamento impianto rivelazione  al piano rialzato - Impianto Evac intera struttura - Intercettazione elettrica e ventilazione ai piani - Porte tagliafuoco locali tipo F TAC + montacarichi cucina a tutti i piani, depositi ai piani</t>
  </si>
  <si>
    <t>intervento riproposto 2021 - Intervendo necessario DM 19.03.2015</t>
  </si>
  <si>
    <t>Distretto Sanitario di via XXV Aprile</t>
  </si>
  <si>
    <t>Primo lotto interventi di adeguamento antincendio : porte tagliafuoco, depositi, compartimentazioni, impianto rivelazione, illuminazioni di sicurezza</t>
  </si>
  <si>
    <t>Intervendo necessario DM 19.03.2015 - nuovo intervento a seguito impossibilità a trasferire attività sanitaria presso ospedale - richiesta Martinotti</t>
  </si>
  <si>
    <t>Secondo lotto interventi di adeguamento antincendio : completamento impianto rivelazione, EVAC, adeguamento ascensore</t>
  </si>
  <si>
    <t xml:space="preserve">Rifacimento parte copertura monoblocco lato sud ovest </t>
  </si>
  <si>
    <t>intervento indispensabile - voce a seguito infiltrazioni alluvione 23 novembre 2019 - riproposto anno 2021</t>
  </si>
  <si>
    <t>riproposto 2021 - indispensabile</t>
  </si>
  <si>
    <t>intervento improcastinabile - apparecchiature obsolete inadeguate -  riproposto anno 2021</t>
  </si>
  <si>
    <t>Rifacimento impermeabilizzazione copertura ammalorata lato radiologia a seguito numerose infiltrazioni</t>
  </si>
  <si>
    <t>nuova voce 2021 a seguito numerose infiltrazioni</t>
  </si>
  <si>
    <t>riproposto anno 2021 - Le elevate temperature del periodo estivo portano le macchine a lavorare alla massima potenza sotto stress - ppp gestione calore</t>
  </si>
  <si>
    <t>richieste vari reparti - riproposto 2021</t>
  </si>
  <si>
    <t>riproposto lotto anno 2021</t>
  </si>
  <si>
    <t xml:space="preserve">Sigillatura raccordi muro/marciapiede, ripristino cordoli, rifacimento sottofondi marciapiedi </t>
  </si>
  <si>
    <t>voce a seguito segnalazioni presenza insetti (formiche) - riproposto 2021</t>
  </si>
  <si>
    <t>Fornitura  e posa di zanzariere alle finestre di bagni e depositi delle degenze ai piani 3° e 6° (n°120 finestre circa)</t>
  </si>
  <si>
    <t>voce a seguito segnalazione presenza insetti (imenotteri) estate 2019 - richieste da reparto avvallate da DSPO - riproposto 2021</t>
  </si>
  <si>
    <t>Intervento necessario - riproposto anno 2021</t>
  </si>
  <si>
    <t>3° lotto 2021</t>
  </si>
  <si>
    <t xml:space="preserve">riproposto anno 2021 - Prot. ASL AL 49276 del 10.05.2018 </t>
  </si>
  <si>
    <t>Intervento necessario - riproposto anno 2021 - ppp</t>
  </si>
  <si>
    <t>Ampliamento ed adeguamento isola ecologica Ospedale a seguito segnalazione ufficio ecologia Comune Acqui 26.8.20</t>
  </si>
  <si>
    <t>nuova voce a 2021 a seguito segnalazione Comune Acqui 26.8.20 - preventivi agli atti</t>
  </si>
  <si>
    <t xml:space="preserve">Interventi di manutenzione straordinaria porzione copertura </t>
  </si>
  <si>
    <r>
      <t xml:space="preserve">Segnalazione ditta COGES 21.11.18 a seguito tromba d'aria - </t>
    </r>
    <r>
      <rPr>
        <i/>
        <sz val="8"/>
        <rFont val="Arial"/>
        <family val="2"/>
      </rPr>
      <t>riprosto 2021</t>
    </r>
  </si>
  <si>
    <t xml:space="preserve">riproposto anno 2021 - segnalazione dr Galiano prot. 113720 del 16.11.2017 </t>
  </si>
  <si>
    <t>soggetto ad infiltrazioni - riproposto 2021</t>
  </si>
  <si>
    <t>Completamento implementazione climatizzazione ambulatori e uffici - Climatizzazione locale nuovo frigo farmaci</t>
  </si>
  <si>
    <t xml:space="preserve">Criticità ambientale - Anni 2018/2019/2020  installati condizionatori insufficienti - Restano numerosi ambulatori da climatizzare - riproposto 2021 - </t>
  </si>
  <si>
    <t>Ex Villa Mater - Uffici - Nuovo impianto climatizzazione in sostituzione dell'esistente inutilizzabile a seguito normativa emergenza Covid - URGENTE</t>
  </si>
  <si>
    <t xml:space="preserve">UTA esistente inutilizzabile a seguito normativa emergenza Covid - Impianto da adeguare - Nuova voce 2021 </t>
  </si>
  <si>
    <t>Neuro psichiatria infantile: interventi di risanamento da umidità, adeguamento servizi igienici H</t>
  </si>
  <si>
    <t>riproposto anno 2021 - segnalazione dr Galiano prot. 113720 del 16.11.2017</t>
  </si>
  <si>
    <t>riproposto 2021 - alluvione 2014 e alluvione 21.10.2019</t>
  </si>
  <si>
    <t>Alluvioni del 13.10.2014 e del 21.10.2019 - Quadri elettrici e UPS a servizio del blocco operatorio e dell'area ambulatori e laboratori, fornitura nuovi quadri e trasferimento linee dal piano interrato al piano terra</t>
  </si>
  <si>
    <t>Intervento necessario ai fini igienici - riproposto anno 2021</t>
  </si>
  <si>
    <t>Rifacimento pavimentazione ammalorata corridoio collegamento piano terra radiologia</t>
  </si>
  <si>
    <t>nuova voce 2021</t>
  </si>
  <si>
    <t>impianti vecchi - riproposto 2021</t>
  </si>
  <si>
    <t>richieste da reparto avvallate da DSPO - riproposto 2021</t>
  </si>
  <si>
    <t>riproposto 2021 - Richiesta d.ssa Torielli 21.1.19</t>
  </si>
  <si>
    <t xml:space="preserve">riproposto 2021  - Prot. ASL AL 49276 del 10.05.2018 </t>
  </si>
  <si>
    <t>Intervento necessario - eseguito in parte - riproposto anno 2021</t>
  </si>
  <si>
    <t xml:space="preserve">riproposto 2021 - Prot. ASL AL 49276 del 10.05.2018 </t>
  </si>
  <si>
    <t xml:space="preserve">Sostituzione centrale refrigerazione impianto di condizionamento </t>
  </si>
  <si>
    <t>riproposto 2021 ridotto</t>
  </si>
  <si>
    <r>
      <t xml:space="preserve">Realizzazione Casa della Salute </t>
    </r>
    <r>
      <rPr>
        <sz val="8"/>
        <color rgb="FFFF0000"/>
        <rFont val="Arial"/>
        <family val="2"/>
      </rPr>
      <t>FINANZIAMENTO TRAMITE PARTENARIATO PUBBLICO PRIVATO PPP</t>
    </r>
  </si>
  <si>
    <t>DGR 7-1492 12/06/2020</t>
  </si>
  <si>
    <t>Pronto Soccorso :Ampliamento struttura esistente, ridistribuzione interna finalizzati alla separazione aree e percorsi, attrezzature</t>
  </si>
  <si>
    <t xml:space="preserve">DEA : Ampliamento struttura esistente e ridistribuzione interna finalizzati alla separazione aree e percorsi e nuove attrezzature </t>
  </si>
  <si>
    <t xml:space="preserve">Pronto Soccorso : Ampliamento struttura esistente e ridistribuzione interna finalizzati alla separazione aree e percorsi e nuove attrezzature </t>
  </si>
  <si>
    <t>Adeguamento normativo strutturale edile ed impiantistico per separazione aree e percorsi DEA e nuove attrezzature</t>
  </si>
  <si>
    <t>Adeguamento normativo strutturale edile ed impiantistico per separazione aree e percorsi pronto soccorso  e nuove attrezzature</t>
  </si>
  <si>
    <t xml:space="preserve">Terapia Intensiva e Terapia Semintensiva - Ristrutturazione (lavori ed attrezzature - adeguamento edile ed impiantistico per riconversione locali esistenti, adeguamento percorsi) </t>
  </si>
  <si>
    <t xml:space="preserve">Terapia Intensiva e Terapia Semintensiva - Adeguamento impiantistico ripristini e nuove attrezzature. </t>
  </si>
  <si>
    <t xml:space="preserve">Terapia Intensiva e Terapia Semintensiva - Adeguamento edile ed impiantistico, arredi ed attrezzature per ampliamneto posti letto </t>
  </si>
  <si>
    <t xml:space="preserve">Riconversione ex UTIC per realizzazione nuovi posti letto Terapia Intensiva e Terapia Semintensiva e nuove attrezzature </t>
  </si>
  <si>
    <t>DGR 31-8859 del 29/04/2019</t>
  </si>
  <si>
    <t>Adeguamento normativo sicurezza impianti elettrici gruppi continuità per rianimazione</t>
  </si>
  <si>
    <t xml:space="preserve">Ambito Acqui Terme </t>
  </si>
  <si>
    <t xml:space="preserve">Ambito Tortona </t>
  </si>
  <si>
    <t xml:space="preserve">DD Piemonte 210 del 21.3.19/delib. 611 del 16.9.2019 </t>
  </si>
  <si>
    <t>Adeguamento antincendio: impianto di rilevazione incendi ed Evac, primi interventi di compartimentazione LOTTO 1 €. 198.670,60 LOTTO 2 Completamento locali sottotetto  €. 120.000,00</t>
  </si>
  <si>
    <t xml:space="preserve">chiedere dott. FARA esiste ancora finanziamento Casa della Salute ? </t>
  </si>
  <si>
    <r>
      <t xml:space="preserve">Utile di esercizio anno 2016 dedicato a Case della Salute €.1.200.000,00 </t>
    </r>
    <r>
      <rPr>
        <b/>
        <sz val="8"/>
        <color rgb="FFFF0000"/>
        <rFont val="Arial"/>
        <family val="2"/>
        <charset val="1"/>
      </rPr>
      <t xml:space="preserve">UT17 </t>
    </r>
  </si>
  <si>
    <t xml:space="preserve">Intervento urgente CON ACCISE GESTIONE CALORE </t>
  </si>
  <si>
    <t>URGENTE CON MANUTENZIONE ELETTRICA</t>
  </si>
  <si>
    <t>URGENTE CON MANUTENZIONE EDILE</t>
  </si>
  <si>
    <t xml:space="preserve">CESSIONI IMMOBLI </t>
  </si>
  <si>
    <t>INTERVENTO</t>
  </si>
  <si>
    <t>TIPOLOGIA</t>
  </si>
  <si>
    <t>TOTALE INTERVENTO</t>
  </si>
  <si>
    <t>conto</t>
  </si>
  <si>
    <t>software di riconciliazione crediti</t>
  </si>
  <si>
    <t>investimento</t>
  </si>
  <si>
    <t>01.11.302</t>
  </si>
  <si>
    <t xml:space="preserve">nuovo gestionale documenti </t>
  </si>
  <si>
    <t>integrazioni gestionale oncologia con materiale a supporto</t>
  </si>
  <si>
    <t>gestionale sale operatorie</t>
  </si>
  <si>
    <t>pc di classe medicale a supporto gestionale sale operatorie</t>
  </si>
  <si>
    <t>01.12.711</t>
  </si>
  <si>
    <t>sistema unificato rilevazione presenze</t>
  </si>
  <si>
    <t>gestionale pronto soccorso</t>
  </si>
  <si>
    <t>avvio consent manager</t>
  </si>
  <si>
    <t>carrelli informatizzati per somministraz. terapia oncologica</t>
  </si>
  <si>
    <t>integrazione con sistema Pago PA Regionale</t>
  </si>
  <si>
    <t>TOTALE</t>
  </si>
  <si>
    <t>Attrezzature informatiche</t>
  </si>
  <si>
    <t>Totale interventi strutturali (B48+B49)</t>
  </si>
  <si>
    <t>Attrezzature Elettromedicali - sostituzioni e nuove acquisizioni (*)</t>
  </si>
  <si>
    <t>MODULO RICHIESTA ACQUISTO ATTREZZATURE</t>
  </si>
  <si>
    <t>ISTRUZIONI PER LA COMPILAZIONE</t>
  </si>
  <si>
    <t>COLONNA</t>
  </si>
  <si>
    <t>CONTENUTO</t>
  </si>
  <si>
    <t>A</t>
  </si>
  <si>
    <t xml:space="preserve">IDENTIFICATIVO </t>
  </si>
  <si>
    <t>B-C-D</t>
  </si>
  <si>
    <t>IDENTIFICAZIONE STRUTTURA RICHIEDENTE</t>
  </si>
  <si>
    <t>E</t>
  </si>
  <si>
    <t>DESCRIZIONE ATTREZZATURA</t>
  </si>
  <si>
    <t>F</t>
  </si>
  <si>
    <t>TIPOLOGIA: ATTREZZATURA SANITARIA</t>
  </si>
  <si>
    <t>G</t>
  </si>
  <si>
    <t>NUMERO ORDINE PRIORITA' : A CIASCUNA DELLE n RICHIESTE  DOVRA' ESSERE ASSEGNATO UN NUMERO D'ORDINE PROGRESSIVO, DA 1 (PER LA RICHIESTA CON MAGGIORE PRIORITA') A n (PER LA RICHIESTA CON PRIORITA' PIU' BASSA)</t>
  </si>
  <si>
    <t xml:space="preserve">H </t>
  </si>
  <si>
    <t>COSTO PRESUNTO - IMPONIBILE (IVA ESCLUSA)</t>
  </si>
  <si>
    <t>I-J-K-L</t>
  </si>
  <si>
    <t>DESCRIZIONE MOTIVAZIONE ACQUISTO</t>
  </si>
  <si>
    <t>I</t>
  </si>
  <si>
    <t>SE L'ACQUISTO E' RICHIESTO PER SOSTITUIRE/INTEGRARE  UNA ATTREZZATURA CHE NON PRESENTA I NECESSARI REQUISITI NORMATIVI APPORRE X NELLA CASELLA</t>
  </si>
  <si>
    <t>J</t>
  </si>
  <si>
    <t>SE L'ACQUISTO E' RICHIESTO PER SOSTITUIRE/INTEGRARE  UNA ATTREZZATURA FUNZIONANTE MA OBSOLESCENTE, APPORRE X NELLA CASELLA</t>
  </si>
  <si>
    <t>K</t>
  </si>
  <si>
    <t>SE L'ACQUISTO E' RICHIESTO PER SOSTITUIRE/INTEGRARE  UNA ATTREZZATURA NON PIU' FUNZIONATE , APPORRE X NELLA CASELLA</t>
  </si>
  <si>
    <t>L</t>
  </si>
  <si>
    <t>SE L'ACQUISTO E' RICHIESTO PER   UNA NUOVA ATTREZZATURA PER POTENZIAMENTO DEL SERVIZIO , APPORRE X NELLA CASELLA</t>
  </si>
  <si>
    <t>M</t>
  </si>
  <si>
    <t>SPAZIO PER ANNOTAZIONI</t>
  </si>
  <si>
    <t>Dipartimento</t>
  </si>
  <si>
    <t>Presidio</t>
  </si>
  <si>
    <t>Reparto Servizio</t>
  </si>
  <si>
    <t>Descrizione ATTREZZATURA SANITARIA</t>
  </si>
  <si>
    <t>Tipologia</t>
  </si>
  <si>
    <t xml:space="preserve">Ordine Priorità </t>
  </si>
  <si>
    <t>Costo presunto (imponibile)</t>
  </si>
  <si>
    <t>Motivazione acquisto</t>
  </si>
  <si>
    <t xml:space="preserve">Note </t>
  </si>
  <si>
    <t>Apparecchiature inserite nel Progetto PPP (del. n. 545 del 13.08.20) - (*)</t>
  </si>
  <si>
    <t>obbligo normativo</t>
  </si>
  <si>
    <t>obsolescenza</t>
  </si>
  <si>
    <t>fuori uso  - non funzionante</t>
  </si>
  <si>
    <t>Potenziamento</t>
  </si>
  <si>
    <t xml:space="preserve">Strutturale dei Servizi </t>
  </si>
  <si>
    <t>Radiologia</t>
  </si>
  <si>
    <t>n.1 TC 128 slices</t>
  </si>
  <si>
    <t>attrezzatura sanitaria</t>
  </si>
  <si>
    <t>X</t>
  </si>
  <si>
    <t>dotata di software elaborazione cardiaco e perfusionale cerebrale</t>
  </si>
  <si>
    <t>(*)</t>
  </si>
  <si>
    <t>TAC a 64 slice</t>
  </si>
  <si>
    <t>n.1 Mammografo digitale</t>
  </si>
  <si>
    <r>
      <rPr>
        <sz val="7"/>
        <color rgb="FF000000"/>
        <rFont val="Calibri"/>
        <family val="2"/>
        <scheme val="minor"/>
      </rPr>
      <t>dotato di modulo tomosintes</t>
    </r>
    <r>
      <rPr>
        <sz val="9"/>
        <color rgb="FF000000"/>
        <rFont val="Calibri"/>
        <family val="2"/>
        <scheme val="minor"/>
      </rPr>
      <t>i, stereo e ws</t>
    </r>
  </si>
  <si>
    <t>n.1 Ecografo</t>
  </si>
  <si>
    <t>apparecchio di alta fascia con set completo di sonde</t>
  </si>
  <si>
    <t>n.1 Telecomandato radiologico digitale diretto</t>
  </si>
  <si>
    <t>caratteristiche adeguate all'uso in emergenza-urgenza</t>
  </si>
  <si>
    <t>Sistema digitale a doppio detettore</t>
  </si>
  <si>
    <t>n.1 Apparecchio di brillanza per sala operatoria</t>
  </si>
  <si>
    <t>n.1 Ortopantomografo digitale o TC cone beam</t>
  </si>
  <si>
    <t xml:space="preserve">n.1 Ecografo portatile </t>
  </si>
  <si>
    <t>per esami a letto e domicilio</t>
  </si>
  <si>
    <t xml:space="preserve">n.1 Apparecchio radiologico portatile per radiologia domiciliare </t>
  </si>
  <si>
    <t>eventuale acquisto insieme  a  pannello digitale wireless con notebook integrato</t>
  </si>
  <si>
    <t>apparecchio di alta fascia con set completo sonde</t>
  </si>
  <si>
    <t>n.1 Pannello radiologico digitale wireless</t>
  </si>
  <si>
    <t>caratteristecihe adeguate all'uso in emergenza-urgenza</t>
  </si>
  <si>
    <t>n.1 Ecografo portatile</t>
  </si>
  <si>
    <t>n.1 Appareccho radiologico portatile per radiologia domiciliare</t>
  </si>
  <si>
    <t>eventuale acquisto insieme a pannello digitale wireless con notebook integrato</t>
  </si>
  <si>
    <t>estrema obsoloscenza</t>
  </si>
  <si>
    <t>n.1 Pensile (o Arco) radiologico</t>
  </si>
  <si>
    <t>n.1 TC 64 slices</t>
  </si>
  <si>
    <t>attualmente in uso TC a noleggio</t>
  </si>
  <si>
    <r>
      <rPr>
        <sz val="7"/>
        <color rgb="FF000000"/>
        <rFont val="Calibri"/>
        <family val="2"/>
        <scheme val="minor"/>
      </rPr>
      <t>dotato di modulo tomosintes</t>
    </r>
    <r>
      <rPr>
        <sz val="9"/>
        <color rgb="FF000000"/>
        <rFont val="Calibri"/>
        <family val="2"/>
        <scheme val="minor"/>
      </rPr>
      <t>i</t>
    </r>
  </si>
  <si>
    <t>n.1 Ortopamtomografo digitale o TC cone beam</t>
  </si>
  <si>
    <t>per uso esami a letto e domicilio</t>
  </si>
  <si>
    <t>Patria Alessandria</t>
  </si>
  <si>
    <t>n.1 Digitalizzatore</t>
  </si>
  <si>
    <t>n.1 Angiografo fisso digitale diretto</t>
  </si>
  <si>
    <t>dotato di modulo tomosintesi, software per steretassi e biopsie</t>
  </si>
  <si>
    <t xml:space="preserve">n.1 Telecomandato radiologico digitale diretto,  con tavolo fisso </t>
  </si>
  <si>
    <t>n.1 Telecomandato radiologico digitale diretto, con tavolo inclinabile 0°-90°, per esecuzione esami in orto e clinostasi</t>
  </si>
  <si>
    <t>alta fascia con set completo di sonde</t>
  </si>
  <si>
    <t xml:space="preserve">n.1 Software per rilevazione dosi erogate per esame e trasferimento dati RIS-PACS </t>
  </si>
  <si>
    <t>x</t>
  </si>
  <si>
    <t>CED</t>
  </si>
  <si>
    <t>n.1 Apparecchio radiologico digitale portatile, motorizzato</t>
  </si>
  <si>
    <t>per esami a letto</t>
  </si>
  <si>
    <t>Acqui</t>
  </si>
  <si>
    <t>dotato di modulo tomosintesi, software per stereotassi e biopsie</t>
  </si>
  <si>
    <t>Diagnostica digitale arco a C</t>
  </si>
  <si>
    <t xml:space="preserve">n.1 Ortopantomografo </t>
  </si>
  <si>
    <t>provvisto di programma ricostruzione 3D (cone beamCT)</t>
  </si>
  <si>
    <t xml:space="preserve">n.1 Detettore digitale diretto 35x43 cm con connessione wireless compatibile con la consolle in dotazione </t>
  </si>
  <si>
    <t>n.1 TC 64 strati</t>
  </si>
  <si>
    <t>N1 mammografo digitale diretto</t>
  </si>
  <si>
    <t>sanitaria</t>
  </si>
  <si>
    <t>n.1 RX telecomandato digitale diretto</t>
  </si>
  <si>
    <t xml:space="preserve">n.1 Rx pensile </t>
  </si>
  <si>
    <t>Servizi</t>
  </si>
  <si>
    <t>PO Casale Monferrato</t>
  </si>
  <si>
    <t>Anatomia Patologica</t>
  </si>
  <si>
    <t>Criostato</t>
  </si>
  <si>
    <t>Sanitaria</t>
  </si>
  <si>
    <t>Frigorifero da laboratorio</t>
  </si>
  <si>
    <t>Postazione di taglio (microtomo+piastra fredda + bagnetto termostatato)</t>
  </si>
  <si>
    <t>Centralina di inclusione</t>
  </si>
  <si>
    <t>Piastra fredda</t>
  </si>
  <si>
    <t>PO Novi Ligure</t>
  </si>
  <si>
    <t>Coloratore + montavetrini</t>
  </si>
  <si>
    <t>Sostituzione strumento sottoposto a continui interventi di riparazione</t>
  </si>
  <si>
    <t>Microtomo rotativo</t>
  </si>
  <si>
    <t>Strutturale dei servizi</t>
  </si>
  <si>
    <t>Lab.Analisi</t>
  </si>
  <si>
    <t>n. 2 Centrifughe da banco, rotore, cestelli, adattatori provette 5/7 ml (48/56 posti)</t>
  </si>
  <si>
    <t>n. 2 Frigoriferi (volume interno 500 L)</t>
  </si>
  <si>
    <t>n. 1 Congelatore ( -20°C, volume interno 300/500 L)</t>
  </si>
  <si>
    <t>n.3 pipette di precisione 200 - 1000 ul</t>
  </si>
  <si>
    <t>attrezzatura medicale</t>
  </si>
  <si>
    <t>n. 3 pipette di precisione 40 - 200 ul</t>
  </si>
  <si>
    <t>n. 2 pipette di precisione 10-100 ul</t>
  </si>
  <si>
    <t>n. 2 pipette di precisione 1 - 10 ul</t>
  </si>
  <si>
    <t>TORTONA</t>
  </si>
  <si>
    <t>N. ° 2 CONGELATORI -20° C. capacità almeno  500 L</t>
  </si>
  <si>
    <t>N. ° 3 VORTEX</t>
  </si>
  <si>
    <t xml:space="preserve"> +2 - +8 °  Capacità almeno 400 L</t>
  </si>
  <si>
    <t>Lab. Analisi</t>
  </si>
  <si>
    <t>n.2 Centrifuga da banco per provette capacità 84 provette</t>
  </si>
  <si>
    <t xml:space="preserve">attrezzatura sanitaria </t>
  </si>
  <si>
    <t>n.1 Centrifuga da terra per provette capacità 108 provette</t>
  </si>
  <si>
    <t>n.3 vortex</t>
  </si>
  <si>
    <t>n.2 pipette precisione 200-1000 ul</t>
  </si>
  <si>
    <t xml:space="preserve">attrezzatura medicale </t>
  </si>
  <si>
    <t xml:space="preserve">n.1 pipette precisione 5-40 ul </t>
  </si>
  <si>
    <t>n.3 pipette precisione 40-200 ul</t>
  </si>
  <si>
    <t>n.2 pipette precisione 1-10 ul</t>
  </si>
  <si>
    <t>congelatore verticale -80°C capacità 280 litri</t>
  </si>
  <si>
    <t>Casale M.to</t>
  </si>
  <si>
    <t>n. 1 Centrifuga per provette</t>
  </si>
  <si>
    <t xml:space="preserve">n. 2 Frigorifero </t>
  </si>
  <si>
    <t>n. 1 Congelatore ( -25°C)</t>
  </si>
  <si>
    <t>n. 4 pipette di precisione 200 - 1000 ul</t>
  </si>
  <si>
    <t>n. 2 pipette di precisione 5 - 40 ul</t>
  </si>
  <si>
    <t>S.Trasfusionale</t>
  </si>
  <si>
    <t>congelatore verticale -30/-40 °C capacità 180 Lt</t>
  </si>
  <si>
    <t>frigoemoteca capacità minima 225 sacche temperatura di esercizio 2-8 °C</t>
  </si>
  <si>
    <t>frigorifero per reagenti capacità 150 Lt temperatura di esercizio 2-8 °C</t>
  </si>
  <si>
    <t>congelatore orizzontale capacità 280 Lt temperatura di esercizio -30/-40 °C</t>
  </si>
  <si>
    <t>centrifuga da banco per provette capacità 48 provette</t>
  </si>
  <si>
    <t>bagno termostatato per provette</t>
  </si>
  <si>
    <t>bilancia di precisione pesa sacche</t>
  </si>
  <si>
    <t>agitatore piastrinico capacità 310 Lt</t>
  </si>
  <si>
    <t>ecografo</t>
  </si>
  <si>
    <t xml:space="preserve">attrezzatura  disponibile con service regionale </t>
  </si>
  <si>
    <t>microscopio ottico</t>
  </si>
  <si>
    <t>Tortona/Casale M.to</t>
  </si>
  <si>
    <t xml:space="preserve">centrifuga per sacche , capacità 8 sacche </t>
  </si>
  <si>
    <t>attrezzatura di back up</t>
  </si>
  <si>
    <t>congelatore verticale capacità 600 Lt temperatura di esercizio -30/-40 °C</t>
  </si>
  <si>
    <t>congelatore verticale capacità 240 Lt temperatura di esercizio -30/-40 °C</t>
  </si>
  <si>
    <t>TOT</t>
  </si>
  <si>
    <t>TOT. Noleggio complessivo</t>
  </si>
  <si>
    <t>Dip Emergenza - Urgenza</t>
  </si>
  <si>
    <t>SC Anestesia e Rianimazione</t>
  </si>
  <si>
    <t>n. 6 ventilatori rianimazione e terapia Intensiva</t>
  </si>
  <si>
    <t>ATTREZZATURA SANITARIA</t>
  </si>
  <si>
    <r>
      <t xml:space="preserve">N°2 servo 300 anno 1999 N°2 evita anno 2006        N°1 galileo anno 1998    </t>
    </r>
    <r>
      <rPr>
        <b/>
        <sz val="10"/>
        <rFont val="Arial"/>
        <family val="2"/>
      </rPr>
      <t>In Corso Noleggio urgente e  Gara Nolegg</t>
    </r>
    <r>
      <rPr>
        <sz val="10"/>
        <rFont val="Arial"/>
        <family val="2"/>
      </rPr>
      <t xml:space="preserve">i </t>
    </r>
    <r>
      <rPr>
        <b/>
        <sz val="10"/>
        <rFont val="Arial"/>
        <family val="2"/>
      </rPr>
      <t>da aggiudicare</t>
    </r>
  </si>
  <si>
    <t>n. 6 apparecchi anestesia con Monitor Parametri Vitali</t>
  </si>
  <si>
    <r>
      <t xml:space="preserve">N°1 kion anno 1999        N°4 servo 900 anno 1991     </t>
    </r>
    <r>
      <rPr>
        <b/>
        <sz val="10"/>
        <rFont val="Arial"/>
        <family val="2"/>
      </rPr>
      <t>In corso noleggio urgente e gara noleggi Lotto 1 andato deserto per eccessivo ribasso base d'asta</t>
    </r>
  </si>
  <si>
    <t>SC DEA</t>
  </si>
  <si>
    <t xml:space="preserve"> n. 1 ventilatori DEA/PS</t>
  </si>
  <si>
    <r>
      <t xml:space="preserve">N°1 jollytronic anno 1998  </t>
    </r>
    <r>
      <rPr>
        <b/>
        <sz val="10"/>
        <rFont val="Arial"/>
        <family val="2"/>
      </rPr>
      <t xml:space="preserve"> In corso Noleggio urgente e andato deserto lotto in gara Noleggi per ribasso eccessivo base d'asta</t>
    </r>
  </si>
  <si>
    <t>1 armadio scalda liquidi/coperte</t>
  </si>
  <si>
    <t>Mancante dotazione DEA</t>
  </si>
  <si>
    <t>n 1 ventilatore da trasporto</t>
  </si>
  <si>
    <t>Fuori uso Oxylog non riparabile per obsolescenza</t>
  </si>
  <si>
    <t>n. 1 videolaringoscopio per intubazioni difficili (lama C)</t>
  </si>
  <si>
    <t>Mancante in dotazione</t>
  </si>
  <si>
    <t>n. 1 capnografi</t>
  </si>
  <si>
    <t xml:space="preserve">mancante a dotaz (richiesta  fondamentale nei DEA di Casale e Novi dalle nuove linee guida AHA 2015 </t>
  </si>
  <si>
    <t>n. 4 barelle da trasporto</t>
  </si>
  <si>
    <t>Sostituzione apparecchiature vetuste</t>
  </si>
  <si>
    <t>n. 10 monitor parametri vitali rianimazione</t>
  </si>
  <si>
    <t>Sostituzione Monitor Siemens in obsolescenza e con moduli già non riparabili</t>
  </si>
  <si>
    <t>n. 1 centrale parametri vitali</t>
  </si>
  <si>
    <t>Sostituzione Centrale Siemens in obsolescenza</t>
  </si>
  <si>
    <t>n.1 monitor trasporto</t>
  </si>
  <si>
    <t>Mancante a Dotazione</t>
  </si>
  <si>
    <t>SSD Terapia del Dolore</t>
  </si>
  <si>
    <t>n. 1 sonda lineare vascolare per ecografo</t>
  </si>
  <si>
    <t>Integrazione Dotazione apparecchio ricevuto in donazione</t>
  </si>
  <si>
    <t>n. 6 ventilatori rianimazione e ter. Intensiva</t>
  </si>
  <si>
    <t>Sostituzione apparecchiature fuori produzione (Galileo N°2 galileo anno 2000   N°4 galileo anno 2001          N°2 veolar antecedenti anno 2000) e in obsolescenza (non più garantita riparazione quando terminati ricambi del produttore). Censimento e valutazione Servizio TBICT</t>
  </si>
  <si>
    <t>n. 6 apparecchi anestesia con monitor parametri vitali</t>
  </si>
  <si>
    <r>
      <t xml:space="preserve">N°2 servo 900c antecedente anno 2000 N°2 jolly anno 1998       N°1 </t>
    </r>
    <r>
      <rPr>
        <b/>
        <sz val="8"/>
        <rFont val="Arial"/>
        <family val="2"/>
      </rPr>
      <t>archimede anno 2002 (fuori uso).   In corso noleggio urgente e gara noleggi Lotto 1 andato deserto per eccessivo ribasso base d'asta</t>
    </r>
  </si>
  <si>
    <r>
      <t xml:space="preserve">N°1 raphael anno 2004 </t>
    </r>
    <r>
      <rPr>
        <b/>
        <sz val="8"/>
        <rFont val="Arial"/>
        <family val="2"/>
      </rPr>
      <t>(teoricamente in acquisizione 2017.   )  In Corso noleggio urgente e gara noleggi Lotto 3 andato deserto per eccessivo robasso base d'asta</t>
    </r>
  </si>
  <si>
    <t>n. 1 monitor parametri vitali</t>
  </si>
  <si>
    <t>n. 1 sistema riscaldamento paziente</t>
  </si>
  <si>
    <t>n. 1 armadi scalda liquidi /coperte</t>
  </si>
  <si>
    <t>n. 1 sonda lineare wireless e n.1 tablet</t>
  </si>
  <si>
    <t>n.1 monitor trasporto intra ospedaliero</t>
  </si>
  <si>
    <t>n.7 monitor parametri vitali rianimazione</t>
  </si>
  <si>
    <t>n. 1 monitor defibrillatore</t>
  </si>
  <si>
    <t>n. 1 ecografo</t>
  </si>
  <si>
    <t>Sostituzione per obsolescenza e danneggiamento delle sonde la cui riparazione risulta onerosa per vetustà macchina. Censimento e valutazione Servizio TBICT</t>
  </si>
  <si>
    <t>n. 3 monitor parametri DEA</t>
  </si>
  <si>
    <t>Necessari per accreditamento OBI</t>
  </si>
  <si>
    <t>PO Acqui Terme</t>
  </si>
  <si>
    <t>n. 4 apparecchi anestesia con monitor parametri vitali</t>
  </si>
  <si>
    <r>
      <t xml:space="preserve">Sostituzione apparecchiature Datex in dotazione dal 1996-1997  </t>
    </r>
    <r>
      <rPr>
        <b/>
        <sz val="8"/>
        <color theme="1"/>
        <rFont val="Arial"/>
        <family val="2"/>
      </rPr>
      <t>Gara noleggi Lotto 1 andato deserto per eccessivo ribasso base d'asta</t>
    </r>
  </si>
  <si>
    <t>n. 3 ventilatori rianimazione e ter. Intensiva</t>
  </si>
  <si>
    <t>In Corso Noleggio urgente e  Gara Noleggi da aggiudicare</t>
  </si>
  <si>
    <t>Necessario per accreditamento (da sostituire obsolescente presente jolly)</t>
  </si>
  <si>
    <t>PO Tortona</t>
  </si>
  <si>
    <t>n.3 upgrade ventilatori terapia intensiva</t>
  </si>
  <si>
    <t>n.  4 Apparecchi Anestesia</t>
  </si>
  <si>
    <r>
      <t xml:space="preserve">Sostituzione apparecchiature KION in obsolescenza.  </t>
    </r>
    <r>
      <rPr>
        <b/>
        <sz val="8"/>
        <color theme="1"/>
        <rFont val="Arial"/>
        <family val="2"/>
      </rPr>
      <t>In corso 1 noleggio urgente  e</t>
    </r>
    <r>
      <rPr>
        <sz val="8"/>
        <color theme="1"/>
        <rFont val="Arial"/>
        <family val="2"/>
      </rPr>
      <t xml:space="preserve"> </t>
    </r>
    <r>
      <rPr>
        <b/>
        <sz val="8"/>
        <color theme="1"/>
        <rFont val="Arial"/>
        <family val="2"/>
      </rPr>
      <t>Gara noleggi Lotto 1 andato deserto per eccessivo ribasso base d'asta</t>
    </r>
  </si>
  <si>
    <t>n. 3 barelle da trasporto</t>
  </si>
  <si>
    <t>n. 1 Ecografo</t>
  </si>
  <si>
    <t>Acquistabile con disponibilità donazione a Anestesia e TI PO di Tortona  non  andato a buon fine per errore in procedura MEPA</t>
  </si>
  <si>
    <t>n. 3 Defibrillatori</t>
  </si>
  <si>
    <t>Apparecchiature vetuste (delle quali non esistono più batterie) 1 sostituita con altra di recupero da PS Ovada</t>
  </si>
  <si>
    <t>n. 1 frigo per farmaci salvavita</t>
  </si>
  <si>
    <t>Precedente rotto e non riparabile</t>
  </si>
  <si>
    <t>n.  3 monitor parametri DEA</t>
  </si>
  <si>
    <t>Mancanti a dotazione necessari per accreditamento OBI</t>
  </si>
  <si>
    <t>PO Ovada</t>
  </si>
  <si>
    <t>n. 1 apparecchi anestesia con monitor parametri vitali</t>
  </si>
  <si>
    <t>N°1 jollytronic anno 1990                 N°1 jollytronic 2 anno 1995  (entrambi in obsolescenza), uno sostituito con noleggio urgente nel 2016</t>
  </si>
  <si>
    <t>n. 1 ventilatore</t>
  </si>
  <si>
    <t>N°1 servo 900c anno 2007 Fuori uso a seguito rottura non riparabile per obsolescenza</t>
  </si>
  <si>
    <t>n . 1 ventilatore da trasporto</t>
  </si>
  <si>
    <t>N°1 raphael anno 2004 (trasferito a Novi per tamponare altra rottura) comunque in obsolescenza</t>
  </si>
  <si>
    <t>n. 2 barelle radiotrasparenti</t>
  </si>
  <si>
    <t>In sostituzione attuali obsolescenti non radiotrasparenti</t>
  </si>
  <si>
    <t>n. 1 monitor parametri vitali paziente in sala</t>
  </si>
  <si>
    <t>Monitor parametri obsolescente</t>
  </si>
  <si>
    <t>n. 1 ventilatore DEA/PS</t>
  </si>
  <si>
    <t>Mancante a dotazione</t>
  </si>
  <si>
    <t>TOT.</t>
  </si>
  <si>
    <t>Costo annuale noleggio</t>
  </si>
  <si>
    <t>Dip. Strutturale Chirurgico</t>
  </si>
  <si>
    <t>O.R.L.</t>
  </si>
  <si>
    <t>Attrezzatura sanitaria</t>
  </si>
  <si>
    <t xml:space="preserve">Audiometro </t>
  </si>
  <si>
    <t>Impedenzometro</t>
  </si>
  <si>
    <t>Chirurgia Blocco Operat.</t>
  </si>
  <si>
    <t>Lampade scialitiche</t>
  </si>
  <si>
    <t xml:space="preserve">Chirurgia </t>
  </si>
  <si>
    <t>Sistema dearterializzazione e pessia emorroidaria (es. THD)</t>
  </si>
  <si>
    <t>20 PEZZI A €500,00   totale 10.000,00/anno - fornitura in comodato</t>
  </si>
  <si>
    <t>Ecografo</t>
  </si>
  <si>
    <t>Ortopedia Reparto</t>
  </si>
  <si>
    <t>Kinetec</t>
  </si>
  <si>
    <t>Ortopedia Sala Oper.</t>
  </si>
  <si>
    <t>Sega sagittale Linvatec</t>
  </si>
  <si>
    <t>Sparafili Linvatec</t>
  </si>
  <si>
    <t>Adattatore Zimmer alesatore</t>
  </si>
  <si>
    <t>accessorio pluriuso</t>
  </si>
  <si>
    <t>Oculistica</t>
  </si>
  <si>
    <t>Perimetro computerizzato</t>
  </si>
  <si>
    <t>Biometro ottico</t>
  </si>
  <si>
    <t>Lampada a fessura</t>
  </si>
  <si>
    <t>Casale Monferr.</t>
  </si>
  <si>
    <t>Luce frontale a luce fredda con relativa fonte luminosa per utilizzo in sala operatoria</t>
  </si>
  <si>
    <t>Provvisoriamente ci è stato consegnato un caschetto frontale</t>
  </si>
  <si>
    <t>Telecamera per microscopio di sala operatoria full hd</t>
  </si>
  <si>
    <t>Attualmente si utilizza una telecamera analogica collegata ad una macchina fotografica obsoleta che utilizza pellicola fotografica non più in produzione. La telecamera a colori è difettosa e produce immagini in b/n. La macchina fotografica non è più utilizzabile. E' stata avviata una procedura di verifica/riparazione.</t>
  </si>
  <si>
    <t xml:space="preserve">Armadio portbombole esterno </t>
  </si>
  <si>
    <t>Nel rispetto del D.Lgs. 81/2008 e del protocollo aziendale ASL AL di gestione dei gas medicali</t>
  </si>
  <si>
    <t>Chirurgia Reparto</t>
  </si>
  <si>
    <t>ECG</t>
  </si>
  <si>
    <t>Svariate chiamate di intervento per malfunzionamento</t>
  </si>
  <si>
    <t>Ortopedia</t>
  </si>
  <si>
    <t>Colonna artroscopica con monitor e pompa</t>
  </si>
  <si>
    <t xml:space="preserve">Sistema di visualizzazione 3D immagini chirurgiche </t>
  </si>
  <si>
    <t>Per ottimizzazione della chirurgia del segmento anteriore e posteriore Possibilità noleggio triennale € 24.000/anno+iva</t>
  </si>
  <si>
    <t>Audiometro</t>
  </si>
  <si>
    <t>Chirurgia</t>
  </si>
  <si>
    <t>Ecografo portatile con adeguate sonde</t>
  </si>
  <si>
    <t>Laser argon</t>
  </si>
  <si>
    <t>Urologia</t>
  </si>
  <si>
    <t>Shock pulse</t>
  </si>
  <si>
    <t xml:space="preserve">Possibilità di noleggio 3 anni € 6.600,00/cad. + materiale consumo </t>
  </si>
  <si>
    <t>Attrezzatura per interventi di Percutanea</t>
  </si>
  <si>
    <t xml:space="preserve">Piattaforma di aggiornamento sala operatoria 4K </t>
  </si>
  <si>
    <t>Fistuloscopio</t>
  </si>
  <si>
    <t>Trattamento mininvasivo fistole anali e pilonidali</t>
  </si>
  <si>
    <t>nr. 3 deambulatori modulari con piano d'appoggio antibrachiale e regolazione altezza a gas</t>
  </si>
  <si>
    <t>nr. 2 deambulatori walker 2 ruote e 2 puntali ad appoggio manuale, regolabili in altezza</t>
  </si>
  <si>
    <t>nr. 4 scatole ferula per il posizionamento dell'arto inferiore</t>
  </si>
  <si>
    <t>TOT. NOLEGGIO/ANNUO</t>
  </si>
  <si>
    <t>TOT. Noleggio/annuo</t>
  </si>
  <si>
    <t>Medico</t>
  </si>
  <si>
    <t>CASALE</t>
  </si>
  <si>
    <t>NEUROLOGIA</t>
  </si>
  <si>
    <t>ECOGRAFO CON SONDA VASCOLARE</t>
  </si>
  <si>
    <t>FRIGO PER FARMACI CON ALLARME E REGISTRATORE</t>
  </si>
  <si>
    <t>4 PIANTANE PORTAFLEBO</t>
  </si>
  <si>
    <t>CARRELLO PORTACARTELLE CLINICHE CON SUPPORTO PER PC SOFIA</t>
  </si>
  <si>
    <t xml:space="preserve">N° 4 COMODE </t>
  </si>
  <si>
    <t xml:space="preserve">N° 4 CARROZZINE </t>
  </si>
  <si>
    <t>N° 4 PARAVENTI</t>
  </si>
  <si>
    <t xml:space="preserve">N° 2 CARRELLI PORTAMATERIALE </t>
  </si>
  <si>
    <t>MEDICO</t>
  </si>
  <si>
    <t>MEDICINA</t>
  </si>
  <si>
    <t>ECOGRAFO BED SIDE</t>
  </si>
  <si>
    <t>BROCHURE DISPONIBILI</t>
  </si>
  <si>
    <t>EMOGASANALIZZATORE</t>
  </si>
  <si>
    <t>DEFIBRILLATORE MANUALE</t>
  </si>
  <si>
    <t>CARRELLO MULTIPARAMETRICO</t>
  </si>
  <si>
    <t>N° 2 MONITOR</t>
  </si>
  <si>
    <t>ALLERGOLOGIA</t>
  </si>
  <si>
    <t>FRIGORIFERO MEDICALE</t>
  </si>
  <si>
    <t>Attrezzatura Sanitaria</t>
  </si>
  <si>
    <t>Cardiologia</t>
  </si>
  <si>
    <t>Amplificatore di brillanza per Sala Interventistica.</t>
  </si>
  <si>
    <t>Noleggio triennale per totale € 150.000,00 con manutenzione full-risk 4.600/mese, possibilità di riscatto finale -  € 55.200,00/anno</t>
  </si>
  <si>
    <t>Ecocardiografo di alta fascia</t>
  </si>
  <si>
    <t>importo allineato a gara CONSIP</t>
  </si>
  <si>
    <t>Ecocardiografo completo carrellabile per UTIC</t>
  </si>
  <si>
    <t>n. 4 Registratori + software dedicato Holter ECG (ed eventuale PC hardware)</t>
  </si>
  <si>
    <t>Sistema per ventilazione ad alti flussi (tipo Optiflow)</t>
  </si>
  <si>
    <t>Elettrocardiografo a 15 canali</t>
  </si>
  <si>
    <t>Generatore di flusso O2 per BPAP/CPAP/NIV</t>
  </si>
  <si>
    <t>Pedana treadmill per ergometria</t>
  </si>
  <si>
    <t>Software + hardware per ecocardiografia offline tipo "Medimatic"</t>
  </si>
  <si>
    <t>Strumentazione per studio composizione corporea mediante impedenziometria (BIVA)</t>
  </si>
  <si>
    <t xml:space="preserve">Medicina DEGENZA </t>
  </si>
  <si>
    <t xml:space="preserve">n. 2 monitor multiparametrico ( ecg, pressione, saturazione etc) con eventuale stampante </t>
  </si>
  <si>
    <t xml:space="preserve">sezione rosa e gialla </t>
  </si>
  <si>
    <t xml:space="preserve">DH ONCOLOGICO </t>
  </si>
  <si>
    <t xml:space="preserve">elettrocardiografo / CARDIOLINE 12 CANALI </t>
  </si>
  <si>
    <t>per ridurre spostamenti paz da DH</t>
  </si>
  <si>
    <t xml:space="preserve">CARRELLO SERVITORE TIPO TAVOLO MAYO n.3 ( uso comune con Reparto) </t>
  </si>
  <si>
    <t xml:space="preserve">USO COMUNE CON REPARTO </t>
  </si>
  <si>
    <t xml:space="preserve">Bilancia digitale con impendenzometria </t>
  </si>
  <si>
    <t>PER Amb dietologia e CAS</t>
  </si>
  <si>
    <t xml:space="preserve">Monitor multiparametrico </t>
  </si>
  <si>
    <t>per pazienti con reazioni avverse da CT</t>
  </si>
  <si>
    <t xml:space="preserve">EMERGENZA </t>
  </si>
  <si>
    <t xml:space="preserve">OVADA </t>
  </si>
  <si>
    <t xml:space="preserve">PRONTO SOCCORSO </t>
  </si>
  <si>
    <t xml:space="preserve">n.2 barelle professionali radiotrasparenti </t>
  </si>
  <si>
    <t xml:space="preserve">richieste da dott Alberto lulgio 2020 n.4 </t>
  </si>
  <si>
    <t xml:space="preserve">N. 1 monitor multiparametrico ( ecg, pressione, saturazione ) con stampant </t>
  </si>
  <si>
    <t xml:space="preserve">per monitoraggio paz </t>
  </si>
  <si>
    <t xml:space="preserve">da riservare a pz covid </t>
  </si>
  <si>
    <t xml:space="preserve">piantane flebo n.5 </t>
  </si>
  <si>
    <t xml:space="preserve">richiesto a luglio 2020 da dott. Alberto </t>
  </si>
  <si>
    <t xml:space="preserve">OCCHIALE PER INGRANDIMENTO </t>
  </si>
  <si>
    <t xml:space="preserve">attuali arrugginiti </t>
  </si>
  <si>
    <t>OVADA</t>
  </si>
  <si>
    <t xml:space="preserve">OTOSCOPIO </t>
  </si>
  <si>
    <t>attuale non riparabile</t>
  </si>
  <si>
    <t xml:space="preserve">n.2 SATURIMETRI </t>
  </si>
  <si>
    <t xml:space="preserve">PER RAPIDA USURA DA DISINFEZIONE </t>
  </si>
  <si>
    <t xml:space="preserve">TERMOMETRO A INFRASSI N 3 </t>
  </si>
  <si>
    <t xml:space="preserve">ASPIRATORE ORO TRACHEALE PORTATILE </t>
  </si>
  <si>
    <t xml:space="preserve">per completamento attrezzature </t>
  </si>
  <si>
    <t xml:space="preserve">ventilatore invasivo/ non invasivo </t>
  </si>
  <si>
    <t xml:space="preserve">ventilatore da trasporto </t>
  </si>
  <si>
    <t xml:space="preserve">Pompa siringa </t>
  </si>
  <si>
    <t xml:space="preserve">flussimetro n.2 </t>
  </si>
  <si>
    <t xml:space="preserve">MEDICINA </t>
  </si>
  <si>
    <t xml:space="preserve">AREA AMBULATORIALE </t>
  </si>
  <si>
    <t xml:space="preserve">frigo farmaci +2 +15  140 litri </t>
  </si>
  <si>
    <t xml:space="preserve">frigo attuale non a norma </t>
  </si>
  <si>
    <t xml:space="preserve">CHIRURGIA </t>
  </si>
  <si>
    <t xml:space="preserve">AMBULATORIO PORT </t>
  </si>
  <si>
    <t xml:space="preserve">guida ecg per impianto port e picc </t>
  </si>
  <si>
    <t xml:space="preserve">molto importante per evitare uso intensificatore brillanza in sala operatoria e controllo RX </t>
  </si>
  <si>
    <t xml:space="preserve">AMB. PORT </t>
  </si>
  <si>
    <t>monitor in USO PORTATO A ACQUI TERME IN PERIODO COVID, MAI RESTITUITO</t>
  </si>
  <si>
    <t>medico</t>
  </si>
  <si>
    <t>Osp. Acqui  Terme</t>
  </si>
  <si>
    <t>Ambulator Cardiologia</t>
  </si>
  <si>
    <t>monitor multiparametrico carrellato: ECG, HR, RESP, SpO2, NIBP, temperatura</t>
  </si>
  <si>
    <t>Neurologia</t>
  </si>
  <si>
    <t>Ecografo per Ecodoppler TSA e Doppler trasncranico</t>
  </si>
  <si>
    <t>Stimolatore elettrico a correnti continue</t>
  </si>
  <si>
    <t>Tilt-table e software per valutazione funzionale sistema vegetativo</t>
  </si>
  <si>
    <t>Software per Potenziali evocati evento-correlati</t>
  </si>
  <si>
    <t xml:space="preserve">Apparecchio per TENS da utilizzare nelle pazienti cefalalgiche </t>
  </si>
  <si>
    <t>NOVI LIGURE</t>
  </si>
  <si>
    <t>ECOGRAFO PORTATILE</t>
  </si>
  <si>
    <t>Attrezzatura sanitaria diagnostica</t>
  </si>
  <si>
    <t>35.000.00</t>
  </si>
  <si>
    <t>NOVI</t>
  </si>
  <si>
    <t>MEDICINA GENERALE</t>
  </si>
  <si>
    <t>CARRELLO GIROVISITA PROVVISTO DI PORTACARTELLE E DI PIANO DI APPOGGIO PER SCRITTURA E COMPUTER PORTATILE (ESEMPIO: MEDICARR SIGMA MOD M1402)</t>
  </si>
  <si>
    <t>ARREDI</t>
  </si>
  <si>
    <t>ARMADIO PONTE A 6 ANTE CM350X150 PER INFERMERIA, SIMILE AD ATTUALMENTE IN USO</t>
  </si>
  <si>
    <t>ARMADIO CON CASSETTIERA ALLA BASE CON ANTE SOVRASTANTI PER INFERMERIA , SIMILE AD ATTUALMENTE IN USO</t>
  </si>
  <si>
    <t>ARMADIO CON ANTE PORTAFARMACI SNODABILE ED ESTRAIBILE, SIMILE AD ATTUALMENTE IN USO</t>
  </si>
  <si>
    <t>ARMADIO CON SCAFFALATURE E CASSETTI PER SIRINGHE PROVETTE ETCETERA, SIMILE AD ATTUALMENTE IN USO</t>
  </si>
  <si>
    <t>CARDIOLINE ECG 200S</t>
  </si>
  <si>
    <t>FREQUENTE MALFUNZIONAMENTO DELLA STRUMENTAZIONE ATTUALMENTE IN USO</t>
  </si>
  <si>
    <t>FAX (ES. LASER MULTIFUNZIONE SAMSUNG)</t>
  </si>
  <si>
    <t>COMPUTER</t>
  </si>
  <si>
    <t xml:space="preserve">STAMPANTE LASER </t>
  </si>
  <si>
    <t>FOTOCOPIATRICE+SCANNER CON SCHEDA DI RETE (ES. COME ATTUALMENTE IN USO PRESSO PRIMO PIANO EX NEUROLOGIA)</t>
  </si>
  <si>
    <t>CARRELLO IN ACCIAIO 2 RIPIANI CON RUOTE</t>
  </si>
  <si>
    <t>PRSIDIO PER PERMETTERE MOBILIZZAZIONE DI PAZIENTE IN STRUTTURA DIVERSA DA LETTO (ES. POLTRONA)</t>
  </si>
  <si>
    <t>DANNEGGIATO IN PIU PARTI</t>
  </si>
  <si>
    <t>Casale monf.to</t>
  </si>
  <si>
    <t>Pneumologia</t>
  </si>
  <si>
    <t xml:space="preserve">Polisonnigrafo+software </t>
  </si>
  <si>
    <t>Embletta MPR System</t>
  </si>
  <si>
    <t>AMPLIFICATORE DI BRILLANZA</t>
  </si>
  <si>
    <t>Noleggio triennale per totale € 150.000,00 con manutenzione full-risk 4.600/mese, possibilità di riscatto finale - € 55.200,00/anno</t>
  </si>
  <si>
    <t xml:space="preserve">L’attuale apparecchiatura non consente di proseguire  l’attività impiantistica sia in urgenza (impianto PM temporanei) che in elezione (impianto PM biventricolari)  in sicurezza </t>
  </si>
  <si>
    <t>Range di emissione &gt;65Kw per impianto PM biventricolari con guide di piccolo calibro</t>
  </si>
  <si>
    <t>ECOCARDIOGRAFO DI ALTA GAMMA CON SONDA TRANSESOFAGEA E PEDIATRICA</t>
  </si>
  <si>
    <t>Importo allineato a gara CONSIP</t>
  </si>
  <si>
    <t>Apparecchio di alta gamma per attività ambulatoriale di secondo livello (ecostress ecocardiogrammi transesofagei)</t>
  </si>
  <si>
    <t>CENTRALE DI MONITORAGGIO PER TELEMETRIE E MONITOR UTIC</t>
  </si>
  <si>
    <t>Centrale con sistema che permetta l’acquisizione e la visualizzazione delle 12 derivazioni e che permetta la trasmissione e l’archiviazione dei tracciati su MUSE</t>
  </si>
  <si>
    <t>Nefrologia-Dialisi</t>
  </si>
  <si>
    <t xml:space="preserve">n. 8 LETTI-BILANCIA </t>
  </si>
  <si>
    <t>LETTI-BILANCIA PROVVISTI DI MOVIMENTAZIONE ELETTRICA in tre punti + regolazione in altezza</t>
  </si>
  <si>
    <t xml:space="preserve">n. 3 LETTI-BILANCIA </t>
  </si>
  <si>
    <t>per attrezzatura Sala Dialisi COVID</t>
  </si>
  <si>
    <t xml:space="preserve">n. 2 POLTRONE-BILANCIA </t>
  </si>
  <si>
    <t>poltrone bilancia con movimentazione elettrica</t>
  </si>
  <si>
    <t>n. 10 CARRELLI PER TRASPORTO MATERIALE (di cui 2 per il CAL di Valenza)</t>
  </si>
  <si>
    <t>CARRELLI IN ALLUMINIO</t>
  </si>
  <si>
    <t>n. 12 carrelli servitori</t>
  </si>
  <si>
    <t>carrelli medici polifunzionali ad un ripiano per sale dialisi</t>
  </si>
  <si>
    <t>n. 1 Ecografo portatile con 2 sonde</t>
  </si>
  <si>
    <t>Ecografo portatile per inserimento accessi vascolari</t>
  </si>
  <si>
    <t>n. 10 carrelli servitori</t>
  </si>
  <si>
    <t xml:space="preserve">n. 10 LETTI-BILANCIA </t>
  </si>
  <si>
    <t>n. 8 CARRELLI PER TRASPORTO MATERIALE</t>
  </si>
  <si>
    <t>n.1 sollevapersone elettrico</t>
  </si>
  <si>
    <t>sollevapersone per spostamento pazienti</t>
  </si>
  <si>
    <t>2 apparecchiature per Emodialisi continua</t>
  </si>
  <si>
    <t>2 apparecchi tipo Prismaflex</t>
  </si>
  <si>
    <t>noleggio 5000,00/anno</t>
  </si>
  <si>
    <t>2 poltrone-bilancia</t>
  </si>
  <si>
    <t>n. 2 CARRELLI PER TRASPORTO MATERIALE</t>
  </si>
  <si>
    <t>Apparecchio per Emogasanalisi</t>
  </si>
  <si>
    <t>tortona</t>
  </si>
  <si>
    <t>medicina ambulatori</t>
  </si>
  <si>
    <t>n. 2 apparecchi per monitoraggio pressorio ambulatoriale ( Holter pressorio ) - sistema di gestione dati ABP per lettura, refertazione e stampa su PC</t>
  </si>
  <si>
    <t>Space Labs ABP 90217</t>
  </si>
  <si>
    <t>ACQUI</t>
  </si>
  <si>
    <t xml:space="preserve">medicina </t>
  </si>
  <si>
    <t>TCM5 Flex</t>
  </si>
  <si>
    <t>monitoraggio continuo pO2-pCO2</t>
  </si>
  <si>
    <t>2 UNITà</t>
  </si>
  <si>
    <t>MONITOR MULTIPARAMETRICI CON CARRELLINI DI SUPPORTO</t>
  </si>
  <si>
    <t>G.I.M.A.</t>
  </si>
  <si>
    <t>3 UNITà</t>
  </si>
  <si>
    <t>Casale</t>
  </si>
  <si>
    <t>Oncologia</t>
  </si>
  <si>
    <t xml:space="preserve">n.6 letti elettrici (quelle in uso sono meccanici)     </t>
  </si>
  <si>
    <t xml:space="preserve">n.20 piantane reggiflebo </t>
  </si>
  <si>
    <t>N.12 poltroncine a movimento elettrico elettriche per somministrazione terapia antiblastica</t>
  </si>
  <si>
    <t>n. 1 Apparecchio per ECG da collegare in rete, l’attuale è una vecchia donazione non idoneo ad invio telematico del tracciato</t>
  </si>
  <si>
    <t>N.1 carrello per urgenza</t>
  </si>
  <si>
    <t>n.2 carrelli con superficie lavabile</t>
  </si>
  <si>
    <t xml:space="preserve">N. 5 Carrelli per somministrazione terapie con cassetti e scomparti </t>
  </si>
  <si>
    <t xml:space="preserve">N.5 arredi completo per n. 5 stanze di degenza, in previsione di apertura di n. 10 posti letto oncologia </t>
  </si>
  <si>
    <t xml:space="preserve">TOT. </t>
  </si>
  <si>
    <t>Ambul. Trino</t>
  </si>
  <si>
    <t>Distretto Casale</t>
  </si>
  <si>
    <t>N. 1 autorefrattometro portatile</t>
  </si>
  <si>
    <t>N. 1 ottotipo proiettore</t>
  </si>
  <si>
    <t>Via Palestro</t>
  </si>
  <si>
    <t>N. 1 frontifocometro</t>
  </si>
  <si>
    <t>Moncalvo</t>
  </si>
  <si>
    <t>Distretto Ovada</t>
  </si>
  <si>
    <t>Distretto Valenza</t>
  </si>
  <si>
    <t>N. 1 Topografo corneale</t>
  </si>
  <si>
    <t>Ambul.  Castelnuovo</t>
  </si>
  <si>
    <t>N. 1 autorefrattometro</t>
  </si>
  <si>
    <t>Poliambul. Patria</t>
  </si>
  <si>
    <t>Distretto AL</t>
  </si>
  <si>
    <t>Vulnologia</t>
  </si>
  <si>
    <t>N. 1 ecografo portatile</t>
  </si>
  <si>
    <t>Carcere S. Michele</t>
  </si>
  <si>
    <t>N. 1 otoscopio</t>
  </si>
  <si>
    <t>Carcere Don Soria</t>
  </si>
  <si>
    <t>Ambul. Valenza</t>
  </si>
  <si>
    <t>N. 1 impedenziometro</t>
  </si>
  <si>
    <t xml:space="preserve">N. 1 caschetto wireless a luce LED e batteria D e W con borsa per trasporto </t>
  </si>
  <si>
    <t>Codice 10610</t>
  </si>
  <si>
    <t>N. 1 otoscopio fibra ottica con pile ricaricabili</t>
  </si>
  <si>
    <t>N. 1 occhiali di Frenzel</t>
  </si>
  <si>
    <t>Ambul. Arquata</t>
  </si>
  <si>
    <t>Distretto Novi - Tortona</t>
  </si>
  <si>
    <t>Dermato-logia</t>
  </si>
  <si>
    <t>N. 1 criostato</t>
  </si>
  <si>
    <t>non definito</t>
  </si>
  <si>
    <t>Ambul. Moncalvo</t>
  </si>
  <si>
    <t>Ambul. Tortona</t>
  </si>
  <si>
    <t>Distretto Novi-Tortona</t>
  </si>
  <si>
    <t>N. 2 lampada a LED con lente</t>
  </si>
  <si>
    <t>Poliamb. Patria</t>
  </si>
  <si>
    <t>N. 1 lampada a LED con lente</t>
  </si>
  <si>
    <t>N. 1 dermatoscopio</t>
  </si>
  <si>
    <t>Consultorio Novi</t>
  </si>
  <si>
    <t>Consultorio</t>
  </si>
  <si>
    <t>N. 2 mastosuttore  (per spazio allattamento)</t>
  </si>
  <si>
    <t>N. 2 scalda-biberon (per spazio allattamento)</t>
  </si>
  <si>
    <t>N. 1 lampada scialitica con base a terra</t>
  </si>
  <si>
    <t>N. 1 rilevatore battito fetale</t>
  </si>
  <si>
    <t>N. 2 bilance per adulti</t>
  </si>
  <si>
    <t>Consultorio Tortona</t>
  </si>
  <si>
    <t>N. 1 bilancia per neonati (per spazio allattamento)</t>
  </si>
  <si>
    <t>N. 1 ecografo con sonda transaddominale convex 3,5 Mhz e sonda transvaginale 7  Mhz</t>
  </si>
  <si>
    <t>N. 2 lampada scialitica con base a terra</t>
  </si>
  <si>
    <t>Ambul. Casale</t>
  </si>
  <si>
    <t>Ambul. Ovada</t>
  </si>
  <si>
    <t>Distretto Ovada - Acqui</t>
  </si>
  <si>
    <t>N. 1 ecografo con sonda transaddominale convex 3,5 Mhz e sonda transvaginale  Mhz</t>
  </si>
  <si>
    <t>N. 1 bilancia per adulti</t>
  </si>
  <si>
    <t>Ambul. Acqui</t>
  </si>
  <si>
    <t>N. 2 lampada scialitica da soffitto</t>
  </si>
  <si>
    <t>N. 2 pulsossimetri professionali</t>
  </si>
  <si>
    <t>N. 2 misuratori digitali della pressione arteriosa</t>
  </si>
  <si>
    <t>N. 1 sfigmomanometro per pazienti obesi</t>
  </si>
  <si>
    <t>N. 2 apparecchi per monitoraggio della pressione arteriosa ambulatoriale (ABPM) con relativo software da installare su pc</t>
  </si>
  <si>
    <t>N. 1 lettino elettrico articolato</t>
  </si>
  <si>
    <t>Distretto AL - Valenza</t>
  </si>
  <si>
    <t>N. 2 lettini elettrici articolati</t>
  </si>
  <si>
    <t>N. 1 pulsossimetro professionale</t>
  </si>
  <si>
    <t>N. 1 misuratore digitale della pressione arteriosa</t>
  </si>
  <si>
    <t>N. 1 cavo paziente per elettrocardiografo G.E. Mac 800</t>
  </si>
  <si>
    <t>N. 1 cavo paziente per elettrocardiografo G.E. Mac 2000</t>
  </si>
  <si>
    <t>Odontoiatria</t>
  </si>
  <si>
    <t>N. 1 riunito unico</t>
  </si>
  <si>
    <t>2° riunito</t>
  </si>
  <si>
    <t>Ambul. Novi</t>
  </si>
  <si>
    <t>2° riunito (ortodonzia)</t>
  </si>
  <si>
    <t>Distretto Novi Tortona</t>
  </si>
  <si>
    <t>N. 1 riunito unico solo ortodonzia</t>
  </si>
  <si>
    <t>N. 1 riunito</t>
  </si>
  <si>
    <t>Prevenzione</t>
  </si>
  <si>
    <t>SIAN - S.S. Medicina Sport</t>
  </si>
  <si>
    <t>Spirometro n. 2</t>
  </si>
  <si>
    <t>Già richiesto in precedenza e mai fornito</t>
  </si>
  <si>
    <t>SISP</t>
  </si>
  <si>
    <t>n. 2 Bilancia pesapersone</t>
  </si>
  <si>
    <t>commerciale -domestico</t>
  </si>
  <si>
    <t>Veterinario S.C. AREA A</t>
  </si>
  <si>
    <t>n. 1 centrifuga da banco (es. Fisherbrand)</t>
  </si>
  <si>
    <t>fino a 32 provette singole</t>
  </si>
  <si>
    <t>Da utilizzare anche da S.C. Area C</t>
  </si>
  <si>
    <t>Veterinario S.C. AREA A, B e C</t>
  </si>
  <si>
    <t>n. 2 Frigoriferi capacità 400 litri sede di Alessandria del S. Veterinario</t>
  </si>
  <si>
    <t>Per campioni biologici, organi,  alimenti per animali e di alimenti per l'uomo</t>
  </si>
  <si>
    <t>Per le tre SS.CC. Veterinaria Area A, B e C - già richiesti</t>
  </si>
  <si>
    <t xml:space="preserve">ATTREZZATURE </t>
  </si>
  <si>
    <t xml:space="preserve">Strutturale </t>
  </si>
  <si>
    <t>Emergenza</t>
  </si>
  <si>
    <t>Chirurgico</t>
  </si>
  <si>
    <t>Distretti</t>
  </si>
  <si>
    <t xml:space="preserve">Prevenzione </t>
  </si>
  <si>
    <t>di cui richiesto storno contributo c_esercizio</t>
  </si>
  <si>
    <t>Totale fabbisogno piano investimenti, la cui realizzazione avverrà fino alla concorrenza di euro 6.000.000 complessivi, in ordine di priorità. Per la restante parte a copertura la realizzazione è subordinata all' ottenimento di finanziamenti a copertura (*)</t>
  </si>
  <si>
    <t>(*) gli interventi previsti nel presente piano non sono quindi da considerarsi provvisoriamente autorizzati fino all'intervenuta programmazione degli interventi nel limite della rettifica del contributo in conto esercizio di euro 6.000.000 e, per la restante parte, fino ad individuazione delle fonti di finanziamento a copertura</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</si>
</sst>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8" formatCode="#,##0.00\ &quot;€&quot;;[Red]\-#,##0.00\ &quot;€&quot;"/>
    <numFmt numFmtId="43" formatCode="_-* #,##0.00\ _€_-;\-* #,##0.00\ _€_-;_-* &quot;-&quot;??\ _€_-;_-@_-"/>
    <numFmt numFmtId="164" formatCode="_-&quot;€&quot;\ * #,##0.00_-;\-&quot;€&quot;\ * #,##0.00_-;_-&quot;€&quot;\ * &quot;-&quot;??_-;_-@_-"/>
    <numFmt numFmtId="165" formatCode="_-* #,##0.00_-;\-* #,##0.00_-;_-* &quot;-&quot;??_-;_-@_-"/>
    <numFmt numFmtId="166" formatCode="&quot;€ &quot;#,##0.00"/>
    <numFmt numFmtId="167" formatCode="_-* #,##0.00_-;\-* #,##0.00_-;_-* \-??_-;_-@_-"/>
    <numFmt numFmtId="168" formatCode="mm/dd/yyyy"/>
    <numFmt numFmtId="169" formatCode="_-&quot;€ &quot;* #,##0.00_-;&quot;-€ &quot;* #,##0.00_-;_-&quot;€ &quot;* \-??_-;_-@_-"/>
    <numFmt numFmtId="170" formatCode="[$€-410]\ #,##0.00;[Red]\-[$€-410]\ #,##0.00"/>
    <numFmt numFmtId="171" formatCode="_-* #,##0\ _€_-;\-* #,##0\ _€_-;_-* &quot;-&quot;??\ _€_-;_-@_-"/>
  </numFmts>
  <fonts count="66" x14ac:knownFonts="1">
    <font>
      <sz val="11"/>
      <color theme="1"/>
      <name val="Calibri"/>
      <family val="2"/>
      <scheme val="minor"/>
    </font>
    <font>
      <sz val="11"/>
      <color theme="1"/>
      <name val="Calibri"/>
      <family val="2"/>
      <scheme val="minor"/>
    </font>
    <font>
      <sz val="8"/>
      <color theme="1"/>
      <name val="Calibri"/>
      <family val="2"/>
      <scheme val="minor"/>
    </font>
    <font>
      <b/>
      <sz val="8"/>
      <color theme="1"/>
      <name val="Calibri"/>
      <family val="2"/>
      <scheme val="minor"/>
    </font>
    <font>
      <sz val="10"/>
      <name val="Arial"/>
      <family val="2"/>
      <charset val="1"/>
    </font>
    <font>
      <sz val="8"/>
      <name val="Arial"/>
      <family val="2"/>
      <charset val="1"/>
    </font>
    <font>
      <sz val="8"/>
      <color rgb="FFFF0000"/>
      <name val="Arial"/>
      <family val="2"/>
      <charset val="1"/>
    </font>
    <font>
      <i/>
      <sz val="8"/>
      <color rgb="FF0000FF"/>
      <name val="Arial"/>
      <family val="2"/>
      <charset val="1"/>
    </font>
    <font>
      <sz val="8"/>
      <color rgb="FFED1C24"/>
      <name val="Arial"/>
      <family val="2"/>
      <charset val="1"/>
    </font>
    <font>
      <i/>
      <sz val="8"/>
      <name val="Arial"/>
      <family val="2"/>
      <charset val="1"/>
    </font>
    <font>
      <sz val="8"/>
      <name val="Arial"/>
      <family val="2"/>
    </font>
    <font>
      <i/>
      <sz val="8"/>
      <color rgb="FF0066B3"/>
      <name val="Arial"/>
      <family val="2"/>
      <charset val="1"/>
    </font>
    <font>
      <sz val="11"/>
      <color rgb="FF000000"/>
      <name val="Calibri"/>
      <family val="2"/>
      <charset val="1"/>
    </font>
    <font>
      <i/>
      <sz val="8"/>
      <color rgb="FFFF0000"/>
      <name val="Arial"/>
      <family val="2"/>
      <charset val="1"/>
    </font>
    <font>
      <sz val="8"/>
      <name val="Calibri"/>
      <family val="2"/>
      <charset val="1"/>
    </font>
    <font>
      <sz val="10"/>
      <name val="Arial"/>
      <family val="2"/>
    </font>
    <font>
      <sz val="8"/>
      <color rgb="FFFF0000"/>
      <name val="Calibri"/>
      <family val="2"/>
      <scheme val="minor"/>
    </font>
    <font>
      <sz val="8"/>
      <name val="Calibri"/>
      <family val="2"/>
      <scheme val="minor"/>
    </font>
    <font>
      <b/>
      <sz val="8"/>
      <name val="Arial"/>
      <family val="2"/>
    </font>
    <font>
      <b/>
      <sz val="8"/>
      <name val="Calibri"/>
      <family val="2"/>
      <scheme val="minor"/>
    </font>
    <font>
      <sz val="16"/>
      <color theme="1"/>
      <name val="Calibri"/>
      <family val="2"/>
      <scheme val="minor"/>
    </font>
    <font>
      <b/>
      <sz val="12"/>
      <color theme="1"/>
      <name val="Calibri"/>
      <family val="2"/>
      <scheme val="minor"/>
    </font>
    <font>
      <b/>
      <sz val="11"/>
      <color theme="1"/>
      <name val="Calibri"/>
      <family val="2"/>
      <scheme val="minor"/>
    </font>
    <font>
      <b/>
      <sz val="11"/>
      <name val="Calibri"/>
      <family val="2"/>
      <scheme val="minor"/>
    </font>
    <font>
      <b/>
      <i/>
      <sz val="11"/>
      <color theme="1"/>
      <name val="Calibri"/>
      <family val="2"/>
      <scheme val="minor"/>
    </font>
    <font>
      <b/>
      <i/>
      <sz val="8"/>
      <name val="Arial"/>
      <family val="2"/>
      <charset val="1"/>
    </font>
    <font>
      <i/>
      <sz val="8"/>
      <color rgb="FFED1C24"/>
      <name val="Arial"/>
      <family val="2"/>
      <charset val="1"/>
    </font>
    <font>
      <sz val="8"/>
      <color rgb="FF000000"/>
      <name val="Arial"/>
      <family val="2"/>
      <charset val="1"/>
    </font>
    <font>
      <i/>
      <u/>
      <sz val="8"/>
      <name val="Arial"/>
      <family val="2"/>
      <charset val="1"/>
    </font>
    <font>
      <b/>
      <sz val="8"/>
      <name val="Arial"/>
      <family val="2"/>
      <charset val="1"/>
    </font>
    <font>
      <sz val="11"/>
      <color indexed="8"/>
      <name val="Calibri"/>
      <family val="2"/>
      <charset val="1"/>
    </font>
    <font>
      <sz val="9"/>
      <color indexed="8"/>
      <name val="Arial"/>
      <family val="2"/>
      <charset val="1"/>
    </font>
    <font>
      <b/>
      <sz val="9"/>
      <name val="Arial"/>
      <family val="2"/>
      <charset val="1"/>
    </font>
    <font>
      <sz val="8"/>
      <color rgb="FFFF0000"/>
      <name val="Arial"/>
      <family val="2"/>
    </font>
    <font>
      <i/>
      <sz val="8"/>
      <color theme="1"/>
      <name val="Arial"/>
      <family val="2"/>
      <charset val="1"/>
    </font>
    <font>
      <b/>
      <sz val="11"/>
      <color rgb="FFFF0000"/>
      <name val="Calibri"/>
      <family val="2"/>
      <scheme val="minor"/>
    </font>
    <font>
      <sz val="8"/>
      <color rgb="FF000000"/>
      <name val="Calibri"/>
      <family val="2"/>
      <charset val="1"/>
    </font>
    <font>
      <i/>
      <sz val="8"/>
      <name val="Arial"/>
      <family val="2"/>
    </font>
    <font>
      <b/>
      <sz val="10"/>
      <name val="Arial"/>
      <family val="2"/>
    </font>
    <font>
      <b/>
      <sz val="8"/>
      <color rgb="FFFF0000"/>
      <name val="Arial"/>
      <family val="2"/>
      <charset val="1"/>
    </font>
    <font>
      <sz val="11"/>
      <color rgb="FFFF0000"/>
      <name val="Calibri"/>
      <family val="2"/>
      <scheme val="minor"/>
    </font>
    <font>
      <sz val="9"/>
      <color theme="1"/>
      <name val="Calibri"/>
      <family val="2"/>
      <scheme val="minor"/>
    </font>
    <font>
      <b/>
      <sz val="9"/>
      <color theme="1"/>
      <name val="Calibri"/>
      <family val="2"/>
      <scheme val="minor"/>
    </font>
    <font>
      <sz val="7"/>
      <color theme="1"/>
      <name val="Calibri"/>
      <family val="2"/>
      <scheme val="minor"/>
    </font>
    <font>
      <b/>
      <sz val="9"/>
      <color rgb="FF000000"/>
      <name val="Calibri"/>
      <family val="2"/>
      <scheme val="minor"/>
    </font>
    <font>
      <sz val="9"/>
      <color rgb="FF000000"/>
      <name val="Calibri"/>
      <family val="2"/>
      <scheme val="minor"/>
    </font>
    <font>
      <sz val="7"/>
      <color rgb="FF000000"/>
      <name val="Calibri"/>
      <family val="2"/>
      <scheme val="minor"/>
    </font>
    <font>
      <sz val="9"/>
      <name val="Calibri"/>
      <family val="2"/>
      <scheme val="minor"/>
    </font>
    <font>
      <sz val="8"/>
      <color rgb="FF000000"/>
      <name val="Calibri"/>
      <family val="2"/>
      <scheme val="minor"/>
    </font>
    <font>
      <sz val="10"/>
      <color theme="1"/>
      <name val="Calibri"/>
      <family val="2"/>
      <scheme val="minor"/>
    </font>
    <font>
      <sz val="9"/>
      <color rgb="FF000000"/>
      <name val="Calibri"/>
      <family val="2"/>
      <charset val="1"/>
    </font>
    <font>
      <b/>
      <sz val="9"/>
      <color rgb="FF000000"/>
      <name val="Calibri"/>
      <family val="2"/>
    </font>
    <font>
      <sz val="8"/>
      <color theme="1"/>
      <name val="Arial"/>
      <family val="2"/>
    </font>
    <font>
      <b/>
      <sz val="8"/>
      <color theme="1"/>
      <name val="Arial"/>
      <family val="2"/>
    </font>
    <font>
      <sz val="12"/>
      <color theme="1"/>
      <name val="Calibri"/>
      <family val="2"/>
      <scheme val="minor"/>
    </font>
    <font>
      <sz val="9"/>
      <color rgb="FF000000"/>
      <name val="Calibri"/>
      <family val="2"/>
      <charset val="1"/>
      <scheme val="minor"/>
    </font>
    <font>
      <sz val="11"/>
      <color rgb="FF000000"/>
      <name val="Calibri"/>
      <family val="2"/>
      <charset val="1"/>
      <scheme val="minor"/>
    </font>
    <font>
      <sz val="9"/>
      <color indexed="8"/>
      <name val="Calibri"/>
      <family val="2"/>
    </font>
    <font>
      <sz val="11"/>
      <color rgb="FF000000"/>
      <name val="Calibri"/>
      <family val="2"/>
      <scheme val="minor"/>
    </font>
    <font>
      <sz val="9"/>
      <color theme="1"/>
      <name val="Arial"/>
      <family val="2"/>
    </font>
    <font>
      <sz val="12"/>
      <color rgb="FF000000"/>
      <name val="Calibri"/>
      <family val="2"/>
      <charset val="1"/>
      <scheme val="minor"/>
    </font>
    <font>
      <sz val="9"/>
      <color rgb="FFFF0000"/>
      <name val="Calibri"/>
      <family val="2"/>
      <scheme val="minor"/>
    </font>
    <font>
      <sz val="9"/>
      <color rgb="FF333333"/>
      <name val="Calibri"/>
      <family val="2"/>
      <charset val="1"/>
      <scheme val="minor"/>
    </font>
    <font>
      <sz val="11"/>
      <color rgb="FF333333"/>
      <name val="Calibri"/>
      <family val="2"/>
      <charset val="1"/>
      <scheme val="minor"/>
    </font>
    <font>
      <sz val="8"/>
      <color rgb="FF333333"/>
      <name val="Calibri"/>
      <family val="2"/>
      <charset val="1"/>
      <scheme val="minor"/>
    </font>
    <font>
      <sz val="8"/>
      <color rgb="FF000000"/>
      <name val="Calibri"/>
      <family val="2"/>
      <charset val="1"/>
      <scheme val="minor"/>
    </font>
  </fonts>
  <fills count="34">
    <fill>
      <patternFill patternType="none"/>
    </fill>
    <fill>
      <patternFill patternType="gray125"/>
    </fill>
    <fill>
      <patternFill patternType="solid">
        <fgColor rgb="FFC0C0C0"/>
        <bgColor rgb="FFCCCCCC"/>
      </patternFill>
    </fill>
    <fill>
      <patternFill patternType="solid">
        <fgColor theme="9" tint="0.59999389629810485"/>
        <bgColor indexed="64"/>
      </patternFill>
    </fill>
    <fill>
      <patternFill patternType="solid">
        <fgColor theme="4" tint="0.79998168889431442"/>
        <bgColor indexed="64"/>
      </patternFill>
    </fill>
    <fill>
      <patternFill patternType="solid">
        <fgColor theme="7" tint="0.59999389629810485"/>
        <bgColor indexed="64"/>
      </patternFill>
    </fill>
    <fill>
      <patternFill patternType="solid">
        <fgColor rgb="FF92D05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theme="2" tint="-9.9978637043366805E-2"/>
        <bgColor indexed="64"/>
      </patternFill>
    </fill>
    <fill>
      <patternFill patternType="solid">
        <fgColor theme="3" tint="0.79998168889431442"/>
        <bgColor indexed="64"/>
      </patternFill>
    </fill>
    <fill>
      <patternFill patternType="solid">
        <fgColor theme="9" tint="0.79998168889431442"/>
        <bgColor indexed="64"/>
      </patternFill>
    </fill>
    <fill>
      <patternFill patternType="solid">
        <fgColor theme="7" tint="0.79998168889431442"/>
        <bgColor indexed="64"/>
      </patternFill>
    </fill>
    <fill>
      <patternFill patternType="solid">
        <fgColor theme="8" tint="0.79998168889431442"/>
        <bgColor indexed="64"/>
      </patternFill>
    </fill>
    <fill>
      <patternFill patternType="solid">
        <fgColor theme="5" tint="0.79998168889431442"/>
        <bgColor indexed="64"/>
      </patternFill>
    </fill>
    <fill>
      <patternFill patternType="solid">
        <fgColor rgb="FFFCE4D6"/>
        <bgColor indexed="64"/>
      </patternFill>
    </fill>
    <fill>
      <patternFill patternType="solid">
        <fgColor theme="8" tint="0.59999389629810485"/>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4" tint="0.59999389629810485"/>
        <bgColor indexed="64"/>
      </patternFill>
    </fill>
    <fill>
      <patternFill patternType="solid">
        <fgColor theme="3" tint="0.59999389629810485"/>
        <bgColor indexed="64"/>
      </patternFill>
    </fill>
    <fill>
      <patternFill patternType="solid">
        <fgColor theme="0" tint="-0.14999847407452621"/>
        <bgColor indexed="64"/>
      </patternFill>
    </fill>
    <fill>
      <patternFill patternType="solid">
        <fgColor rgb="FF00B050"/>
        <bgColor indexed="64"/>
      </patternFill>
    </fill>
    <fill>
      <patternFill patternType="solid">
        <fgColor rgb="FFFFFF00"/>
        <bgColor rgb="FFCCCCCC"/>
      </patternFill>
    </fill>
    <fill>
      <patternFill patternType="solid">
        <fgColor rgb="FFFFFF00"/>
        <bgColor indexed="64"/>
      </patternFill>
    </fill>
    <fill>
      <patternFill patternType="solid">
        <fgColor rgb="FFE2F0D9"/>
        <bgColor rgb="FFDEEBF7"/>
      </patternFill>
    </fill>
    <fill>
      <patternFill patternType="solid">
        <fgColor theme="9" tint="0.79998168889431442"/>
        <bgColor rgb="FFDEEBF7"/>
      </patternFill>
    </fill>
    <fill>
      <patternFill patternType="solid">
        <fgColor rgb="FFDAE3F3"/>
        <bgColor rgb="FFDEEBF7"/>
      </patternFill>
    </fill>
    <fill>
      <patternFill patternType="solid">
        <fgColor theme="8" tint="0.79998168889431442"/>
        <bgColor rgb="FFDEEBF7"/>
      </patternFill>
    </fill>
    <fill>
      <patternFill patternType="solid">
        <fgColor rgb="FFFFF2CC"/>
        <bgColor rgb="FFFBE5D6"/>
      </patternFill>
    </fill>
    <fill>
      <patternFill patternType="solid">
        <fgColor theme="0" tint="-0.34998626667073579"/>
        <bgColor indexed="64"/>
      </patternFill>
    </fill>
    <fill>
      <patternFill patternType="solid">
        <fgColor theme="5" tint="0.39997558519241921"/>
        <bgColor indexed="64"/>
      </patternFill>
    </fill>
    <fill>
      <patternFill patternType="solid">
        <fgColor theme="9" tint="0.39997558519241921"/>
        <bgColor indexed="64"/>
      </patternFill>
    </fill>
    <fill>
      <patternFill patternType="solid">
        <fgColor indexed="13"/>
        <bgColor indexed="64"/>
      </patternFill>
    </fill>
  </fills>
  <borders count="55">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style="hair">
        <color auto="1"/>
      </right>
      <top style="hair">
        <color auto="1"/>
      </top>
      <bottom style="hair">
        <color auto="1"/>
      </bottom>
      <diagonal/>
    </border>
    <border>
      <left style="hair">
        <color auto="1"/>
      </left>
      <right style="hair">
        <color auto="1"/>
      </right>
      <top style="hair">
        <color auto="1"/>
      </top>
      <bottom style="hair">
        <color auto="1"/>
      </bottom>
      <diagonal/>
    </border>
    <border>
      <left style="hair">
        <color auto="1"/>
      </left>
      <right style="thin">
        <color auto="1"/>
      </right>
      <top style="hair">
        <color auto="1"/>
      </top>
      <bottom style="hair">
        <color auto="1"/>
      </bottom>
      <diagonal/>
    </border>
    <border>
      <left style="thin">
        <color indexed="64"/>
      </left>
      <right/>
      <top style="thin">
        <color indexed="64"/>
      </top>
      <bottom/>
      <diagonal/>
    </border>
    <border>
      <left style="thin">
        <color indexed="64"/>
      </left>
      <right/>
      <top/>
      <bottom style="thin">
        <color indexed="64"/>
      </bottom>
      <diagonal/>
    </border>
    <border>
      <left style="hair">
        <color auto="1"/>
      </left>
      <right style="hair">
        <color auto="1"/>
      </right>
      <top/>
      <bottom style="hair">
        <color auto="1"/>
      </bottom>
      <diagonal/>
    </border>
    <border>
      <left style="hair">
        <color auto="1"/>
      </left>
      <right style="thin">
        <color auto="1"/>
      </right>
      <top/>
      <bottom style="hair">
        <color auto="1"/>
      </bottom>
      <diagonal/>
    </border>
    <border>
      <left style="hair">
        <color auto="1"/>
      </left>
      <right style="hair">
        <color auto="1"/>
      </right>
      <top style="hair">
        <color auto="1"/>
      </top>
      <bottom/>
      <diagonal/>
    </border>
    <border>
      <left style="hair">
        <color auto="1"/>
      </left>
      <right style="thin">
        <color auto="1"/>
      </right>
      <top style="hair">
        <color auto="1"/>
      </top>
      <bottom/>
      <diagonal/>
    </border>
    <border>
      <left style="hair">
        <color auto="1"/>
      </left>
      <right/>
      <top style="hair">
        <color auto="1"/>
      </top>
      <bottom style="hair">
        <color auto="1"/>
      </bottom>
      <diagonal/>
    </border>
    <border>
      <left style="thin">
        <color auto="1"/>
      </left>
      <right/>
      <top/>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auto="1"/>
      </left>
      <right style="hair">
        <color auto="1"/>
      </right>
      <top style="hair">
        <color auto="1"/>
      </top>
      <bottom/>
      <diagonal/>
    </border>
    <border>
      <left style="thin">
        <color auto="1"/>
      </left>
      <right style="hair">
        <color auto="1"/>
      </right>
      <top/>
      <bottom style="hair">
        <color auto="1"/>
      </bottom>
      <diagonal/>
    </border>
    <border>
      <left style="medium">
        <color auto="1"/>
      </left>
      <right style="hair">
        <color auto="1"/>
      </right>
      <top style="medium">
        <color auto="1"/>
      </top>
      <bottom style="medium">
        <color auto="1"/>
      </bottom>
      <diagonal/>
    </border>
    <border>
      <left style="hair">
        <color auto="1"/>
      </left>
      <right style="hair">
        <color auto="1"/>
      </right>
      <top style="medium">
        <color auto="1"/>
      </top>
      <bottom style="medium">
        <color auto="1"/>
      </bottom>
      <diagonal/>
    </border>
    <border>
      <left style="hair">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style="hair">
        <color auto="1"/>
      </left>
      <right/>
      <top/>
      <bottom style="hair">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hair">
        <color auto="1"/>
      </left>
      <right/>
      <top style="hair">
        <color auto="1"/>
      </top>
      <bottom/>
      <diagonal/>
    </border>
    <border>
      <left style="hair">
        <color auto="1"/>
      </left>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right/>
      <top style="thin">
        <color indexed="64"/>
      </top>
      <bottom style="thin">
        <color indexed="64"/>
      </bottom>
      <diagonal/>
    </border>
    <border>
      <left style="thin">
        <color auto="1"/>
      </left>
      <right style="thin">
        <color auto="1"/>
      </right>
      <top style="medium">
        <color auto="1"/>
      </top>
      <bottom/>
      <diagonal/>
    </border>
    <border>
      <left style="medium">
        <color indexed="64"/>
      </left>
      <right style="medium">
        <color indexed="64"/>
      </right>
      <top style="medium">
        <color indexed="64"/>
      </top>
      <bottom style="thin">
        <color auto="1"/>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auto="1"/>
      </top>
      <bottom style="medium">
        <color indexed="64"/>
      </bottom>
      <diagonal/>
    </border>
    <border>
      <left/>
      <right style="thin">
        <color indexed="64"/>
      </right>
      <top style="thin">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bottom style="thin">
        <color auto="1"/>
      </bottom>
      <diagonal/>
    </border>
    <border>
      <left/>
      <right/>
      <top style="medium">
        <color auto="1"/>
      </top>
      <bottom style="thin">
        <color indexed="64"/>
      </bottom>
      <diagonal/>
    </border>
    <border>
      <left/>
      <right/>
      <top/>
      <bottom style="thin">
        <color indexed="64"/>
      </bottom>
      <diagonal/>
    </border>
    <border>
      <left style="medium">
        <color auto="1"/>
      </left>
      <right/>
      <top/>
      <bottom style="thin">
        <color indexed="64"/>
      </bottom>
      <diagonal/>
    </border>
    <border>
      <left style="thin">
        <color auto="1"/>
      </left>
      <right style="hair">
        <color auto="1"/>
      </right>
      <top style="hair">
        <color auto="1"/>
      </top>
      <bottom style="medium">
        <color indexed="64"/>
      </bottom>
      <diagonal/>
    </border>
    <border>
      <left style="hair">
        <color auto="1"/>
      </left>
      <right style="hair">
        <color auto="1"/>
      </right>
      <top style="hair">
        <color auto="1"/>
      </top>
      <bottom style="medium">
        <color indexed="64"/>
      </bottom>
      <diagonal/>
    </border>
    <border>
      <left style="hair">
        <color auto="1"/>
      </left>
      <right style="thin">
        <color auto="1"/>
      </right>
      <top style="hair">
        <color auto="1"/>
      </top>
      <bottom style="medium">
        <color indexed="64"/>
      </bottom>
      <diagonal/>
    </border>
    <border>
      <left/>
      <right style="medium">
        <color auto="1"/>
      </right>
      <top/>
      <bottom style="thin">
        <color indexed="64"/>
      </bottom>
      <diagonal/>
    </border>
    <border>
      <left style="hair">
        <color auto="1"/>
      </left>
      <right/>
      <top/>
      <bottom style="medium">
        <color auto="1"/>
      </bottom>
      <diagonal/>
    </border>
    <border>
      <left style="thin">
        <color auto="1"/>
      </left>
      <right style="thin">
        <color auto="1"/>
      </right>
      <top/>
      <bottom style="medium">
        <color auto="1"/>
      </bottom>
      <diagonal/>
    </border>
    <border>
      <left style="thin">
        <color rgb="FF000000"/>
      </left>
      <right style="thin">
        <color rgb="FF000000"/>
      </right>
      <top style="thin">
        <color rgb="FF000000"/>
      </top>
      <bottom style="thin">
        <color rgb="FF000000"/>
      </bottom>
      <diagonal/>
    </border>
    <border>
      <left/>
      <right/>
      <top style="thin">
        <color auto="1"/>
      </top>
      <bottom/>
      <diagonal/>
    </border>
  </borders>
  <cellStyleXfs count="7">
    <xf numFmtId="0" fontId="0" fillId="0" borderId="0"/>
    <xf numFmtId="43" fontId="1" fillId="0" borderId="0" applyFont="0" applyFill="0" applyBorder="0" applyAlignment="0" applyProtection="0"/>
    <xf numFmtId="164" fontId="1" fillId="0" borderId="0" applyFont="0" applyFill="0" applyBorder="0" applyAlignment="0" applyProtection="0"/>
    <xf numFmtId="0" fontId="4" fillId="0" borderId="0"/>
    <xf numFmtId="0" fontId="12" fillId="0" borderId="0"/>
    <xf numFmtId="0" fontId="15" fillId="0" borderId="0"/>
    <xf numFmtId="0" fontId="30" fillId="0" borderId="0"/>
  </cellStyleXfs>
  <cellXfs count="1095">
    <xf numFmtId="0" fontId="0" fillId="0" borderId="0" xfId="0"/>
    <xf numFmtId="0" fontId="2" fillId="0" borderId="0" xfId="0" applyFont="1" applyBorder="1" applyAlignment="1"/>
    <xf numFmtId="0" fontId="2" fillId="0" borderId="0" xfId="0" applyFont="1" applyBorder="1" applyAlignment="1">
      <alignment horizontal="left"/>
    </xf>
    <xf numFmtId="43" fontId="2" fillId="0" borderId="0" xfId="1" applyFont="1" applyBorder="1" applyAlignment="1"/>
    <xf numFmtId="0" fontId="5" fillId="0" borderId="0" xfId="3" applyFont="1" applyBorder="1" applyAlignment="1"/>
    <xf numFmtId="0" fontId="5" fillId="0" borderId="0" xfId="3" applyFont="1" applyFill="1" applyBorder="1" applyAlignment="1"/>
    <xf numFmtId="0" fontId="5" fillId="2" borderId="0" xfId="3" applyFont="1" applyFill="1" applyBorder="1" applyAlignment="1">
      <alignment horizontal="center" vertical="center"/>
    </xf>
    <xf numFmtId="0" fontId="5" fillId="2" borderId="0" xfId="3" applyFont="1" applyFill="1" applyBorder="1" applyAlignment="1">
      <alignment horizontal="left" vertical="center"/>
    </xf>
    <xf numFmtId="43" fontId="5" fillId="2" borderId="0" xfId="1" applyFont="1" applyFill="1" applyBorder="1" applyAlignment="1">
      <alignment horizontal="center" vertical="center"/>
    </xf>
    <xf numFmtId="0" fontId="2" fillId="6" borderId="0" xfId="0" applyFont="1" applyFill="1" applyBorder="1" applyAlignment="1"/>
    <xf numFmtId="0" fontId="16" fillId="6" borderId="0" xfId="0" applyFont="1" applyFill="1" applyBorder="1" applyAlignment="1"/>
    <xf numFmtId="0" fontId="2" fillId="0" borderId="0" xfId="0" applyFont="1" applyFill="1" applyBorder="1" applyAlignment="1"/>
    <xf numFmtId="0" fontId="16" fillId="0" borderId="0" xfId="0" applyFont="1" applyFill="1" applyBorder="1" applyAlignment="1"/>
    <xf numFmtId="167" fontId="5" fillId="0" borderId="0" xfId="3" applyNumberFormat="1" applyFont="1" applyFill="1" applyBorder="1" applyAlignment="1">
      <alignment horizontal="left" vertical="center" wrapText="1"/>
    </xf>
    <xf numFmtId="0" fontId="2" fillId="0" borderId="1" xfId="0" applyFont="1" applyFill="1" applyBorder="1" applyAlignment="1"/>
    <xf numFmtId="0" fontId="3" fillId="0" borderId="0" xfId="0" applyFont="1" applyFill="1" applyBorder="1" applyAlignment="1"/>
    <xf numFmtId="165" fontId="5" fillId="0" borderId="0" xfId="3" applyNumberFormat="1" applyFont="1" applyFill="1" applyBorder="1" applyAlignment="1"/>
    <xf numFmtId="165" fontId="2" fillId="0" borderId="0" xfId="0" applyNumberFormat="1" applyFont="1" applyFill="1" applyBorder="1" applyAlignment="1"/>
    <xf numFmtId="43" fontId="17" fillId="0" borderId="0" xfId="1" applyFont="1" applyFill="1" applyBorder="1" applyAlignment="1"/>
    <xf numFmtId="0" fontId="17" fillId="0" borderId="0" xfId="0" applyFont="1" applyFill="1" applyBorder="1" applyAlignment="1">
      <alignment horizontal="left"/>
    </xf>
    <xf numFmtId="0" fontId="17" fillId="0" borderId="1" xfId="0" applyFont="1" applyFill="1" applyBorder="1" applyAlignment="1">
      <alignment horizontal="left"/>
    </xf>
    <xf numFmtId="0" fontId="17" fillId="0" borderId="0" xfId="0" applyFont="1" applyFill="1" applyBorder="1" applyAlignment="1"/>
    <xf numFmtId="43" fontId="17" fillId="10" borderId="1" xfId="1" applyFont="1" applyFill="1" applyBorder="1" applyAlignment="1"/>
    <xf numFmtId="167" fontId="5" fillId="14" borderId="1" xfId="3" applyNumberFormat="1" applyFont="1" applyFill="1" applyBorder="1" applyAlignment="1">
      <alignment horizontal="left" vertical="center"/>
    </xf>
    <xf numFmtId="167" fontId="5" fillId="14" borderId="2" xfId="3" applyNumberFormat="1" applyFont="1" applyFill="1" applyBorder="1" applyAlignment="1">
      <alignment horizontal="left" vertical="center"/>
    </xf>
    <xf numFmtId="167" fontId="7" fillId="15" borderId="1" xfId="3" applyNumberFormat="1" applyFont="1" applyFill="1" applyBorder="1" applyAlignment="1">
      <alignment horizontal="left" vertical="center"/>
    </xf>
    <xf numFmtId="43" fontId="17" fillId="15" borderId="1" xfId="1" applyFont="1" applyFill="1" applyBorder="1" applyAlignment="1"/>
    <xf numFmtId="167" fontId="5" fillId="15" borderId="2" xfId="3" applyNumberFormat="1" applyFont="1" applyFill="1" applyBorder="1" applyAlignment="1">
      <alignment horizontal="left" vertical="center"/>
    </xf>
    <xf numFmtId="167" fontId="5" fillId="15" borderId="1" xfId="3" applyNumberFormat="1" applyFont="1" applyFill="1" applyBorder="1" applyAlignment="1">
      <alignment horizontal="left" vertical="center"/>
    </xf>
    <xf numFmtId="167" fontId="6" fillId="15" borderId="1" xfId="3" applyNumberFormat="1" applyFont="1" applyFill="1" applyBorder="1" applyAlignment="1">
      <alignment horizontal="left" vertical="center"/>
    </xf>
    <xf numFmtId="167" fontId="5" fillId="15" borderId="1" xfId="3" applyNumberFormat="1" applyFont="1" applyFill="1" applyBorder="1" applyAlignment="1">
      <alignment horizontal="center" vertical="center"/>
    </xf>
    <xf numFmtId="0" fontId="17" fillId="4" borderId="1" xfId="0" applyFont="1" applyFill="1" applyBorder="1" applyAlignment="1"/>
    <xf numFmtId="43" fontId="5" fillId="4" borderId="2" xfId="1" applyFont="1" applyFill="1" applyBorder="1" applyAlignment="1">
      <alignment horizontal="left" vertical="center" wrapText="1"/>
    </xf>
    <xf numFmtId="0" fontId="14" fillId="4" borderId="2" xfId="3" applyFont="1" applyFill="1" applyBorder="1" applyAlignment="1">
      <alignment horizontal="left" vertical="center"/>
    </xf>
    <xf numFmtId="0" fontId="14" fillId="4" borderId="1" xfId="3" applyFont="1" applyFill="1" applyBorder="1" applyAlignment="1">
      <alignment horizontal="left" vertical="center"/>
    </xf>
    <xf numFmtId="0" fontId="14" fillId="4" borderId="1" xfId="3" applyFont="1" applyFill="1" applyBorder="1" applyAlignment="1">
      <alignment horizontal="center" vertical="center"/>
    </xf>
    <xf numFmtId="167" fontId="9" fillId="4" borderId="1" xfId="3" applyNumberFormat="1" applyFont="1" applyFill="1" applyBorder="1" applyAlignment="1">
      <alignment horizontal="left" vertical="center"/>
    </xf>
    <xf numFmtId="0" fontId="16" fillId="4" borderId="1" xfId="0" applyFont="1" applyFill="1" applyBorder="1" applyAlignment="1"/>
    <xf numFmtId="167" fontId="5" fillId="4" borderId="2" xfId="3" applyNumberFormat="1" applyFont="1" applyFill="1" applyBorder="1" applyAlignment="1">
      <alignment horizontal="left" vertical="center"/>
    </xf>
    <xf numFmtId="167" fontId="5" fillId="4" borderId="1" xfId="3" applyNumberFormat="1" applyFont="1" applyFill="1" applyBorder="1" applyAlignment="1">
      <alignment horizontal="left" vertical="center"/>
    </xf>
    <xf numFmtId="167" fontId="6" fillId="4" borderId="1" xfId="3" applyNumberFormat="1" applyFont="1" applyFill="1" applyBorder="1" applyAlignment="1">
      <alignment horizontal="left" vertical="center"/>
    </xf>
    <xf numFmtId="167" fontId="13" fillId="4" borderId="1" xfId="3" applyNumberFormat="1" applyFont="1" applyFill="1" applyBorder="1" applyAlignment="1">
      <alignment horizontal="left" vertical="center"/>
    </xf>
    <xf numFmtId="4" fontId="11" fillId="17" borderId="1" xfId="3" applyNumberFormat="1" applyFont="1" applyFill="1" applyBorder="1" applyAlignment="1">
      <alignment horizontal="left" vertical="center"/>
    </xf>
    <xf numFmtId="167" fontId="5" fillId="17" borderId="2" xfId="3" applyNumberFormat="1" applyFont="1" applyFill="1" applyBorder="1" applyAlignment="1">
      <alignment horizontal="left" vertical="center"/>
    </xf>
    <xf numFmtId="167" fontId="5" fillId="17" borderId="1" xfId="3" applyNumberFormat="1" applyFont="1" applyFill="1" applyBorder="1" applyAlignment="1">
      <alignment horizontal="left" vertical="center"/>
    </xf>
    <xf numFmtId="4" fontId="6" fillId="17" borderId="1" xfId="3" applyNumberFormat="1" applyFont="1" applyFill="1" applyBorder="1" applyAlignment="1">
      <alignment horizontal="left" vertical="center"/>
    </xf>
    <xf numFmtId="4" fontId="5" fillId="17" borderId="1" xfId="3" applyNumberFormat="1" applyFont="1" applyFill="1" applyBorder="1" applyAlignment="1">
      <alignment horizontal="center" vertical="center"/>
    </xf>
    <xf numFmtId="0" fontId="5" fillId="17" borderId="2" xfId="3" applyFont="1" applyFill="1" applyBorder="1" applyAlignment="1">
      <alignment horizontal="left"/>
    </xf>
    <xf numFmtId="0" fontId="5" fillId="17" borderId="1" xfId="3" applyFont="1" applyFill="1" applyBorder="1" applyAlignment="1">
      <alignment horizontal="left"/>
    </xf>
    <xf numFmtId="4" fontId="5" fillId="17" borderId="1" xfId="3" applyNumberFormat="1" applyFont="1" applyFill="1" applyBorder="1" applyAlignment="1"/>
    <xf numFmtId="4" fontId="10" fillId="14" borderId="1" xfId="3" applyNumberFormat="1" applyFont="1" applyFill="1" applyBorder="1" applyAlignment="1">
      <alignment horizontal="left" vertical="center"/>
    </xf>
    <xf numFmtId="0" fontId="5" fillId="3" borderId="2" xfId="3" applyFont="1" applyFill="1" applyBorder="1" applyAlignment="1">
      <alignment horizontal="left"/>
    </xf>
    <xf numFmtId="0" fontId="17" fillId="10" borderId="2" xfId="0" applyFont="1" applyFill="1" applyBorder="1" applyAlignment="1">
      <alignment horizontal="left"/>
    </xf>
    <xf numFmtId="0" fontId="17" fillId="10" borderId="1" xfId="0" applyFont="1" applyFill="1" applyBorder="1" applyAlignment="1">
      <alignment horizontal="left"/>
    </xf>
    <xf numFmtId="0" fontId="2" fillId="10" borderId="1" xfId="0" applyFont="1" applyFill="1" applyBorder="1" applyAlignment="1"/>
    <xf numFmtId="0" fontId="20" fillId="0" borderId="0" xfId="0" applyFont="1"/>
    <xf numFmtId="0" fontId="0" fillId="12" borderId="0" xfId="0" applyFill="1"/>
    <xf numFmtId="0" fontId="0" fillId="11" borderId="2" xfId="0" applyFill="1" applyBorder="1"/>
    <xf numFmtId="0" fontId="0" fillId="13" borderId="2" xfId="0" applyFill="1" applyBorder="1"/>
    <xf numFmtId="0" fontId="0" fillId="12" borderId="2" xfId="0" applyFill="1" applyBorder="1"/>
    <xf numFmtId="0" fontId="0" fillId="10" borderId="2" xfId="0" applyFill="1" applyBorder="1"/>
    <xf numFmtId="0" fontId="0" fillId="14" borderId="2" xfId="0" applyFill="1" applyBorder="1"/>
    <xf numFmtId="0" fontId="0" fillId="18" borderId="9" xfId="0" applyFill="1" applyBorder="1"/>
    <xf numFmtId="0" fontId="0" fillId="0" borderId="2" xfId="0" applyBorder="1"/>
    <xf numFmtId="0" fontId="0" fillId="9" borderId="2" xfId="0" applyFill="1" applyBorder="1"/>
    <xf numFmtId="0" fontId="0" fillId="8" borderId="9" xfId="0" applyFill="1" applyBorder="1"/>
    <xf numFmtId="0" fontId="0" fillId="3" borderId="2" xfId="0" applyFill="1" applyBorder="1"/>
    <xf numFmtId="0" fontId="0" fillId="4" borderId="2" xfId="0" applyFill="1" applyBorder="1"/>
    <xf numFmtId="0" fontId="0" fillId="14" borderId="1" xfId="0" applyFill="1" applyBorder="1"/>
    <xf numFmtId="0" fontId="0" fillId="0" borderId="1" xfId="0" applyBorder="1"/>
    <xf numFmtId="0" fontId="0" fillId="8" borderId="4" xfId="0" applyFill="1" applyBorder="1"/>
    <xf numFmtId="4" fontId="5" fillId="20" borderId="1" xfId="3" applyNumberFormat="1" applyFont="1" applyFill="1" applyBorder="1" applyAlignment="1">
      <alignment horizontal="left" vertical="center"/>
    </xf>
    <xf numFmtId="4" fontId="8" fillId="20" borderId="1" xfId="3" applyNumberFormat="1" applyFont="1" applyFill="1" applyBorder="1" applyAlignment="1">
      <alignment horizontal="center" vertical="center"/>
    </xf>
    <xf numFmtId="167" fontId="5" fillId="14" borderId="17" xfId="3" applyNumberFormat="1" applyFont="1" applyFill="1" applyBorder="1" applyAlignment="1">
      <alignment horizontal="center" vertical="center"/>
    </xf>
    <xf numFmtId="4" fontId="5" fillId="10" borderId="4" xfId="3" applyNumberFormat="1" applyFont="1" applyFill="1" applyBorder="1" applyAlignment="1">
      <alignment horizontal="left" vertical="center"/>
    </xf>
    <xf numFmtId="167" fontId="5" fillId="7" borderId="25" xfId="3" applyNumberFormat="1" applyFont="1" applyFill="1" applyBorder="1" applyAlignment="1">
      <alignment horizontal="left" vertical="center"/>
    </xf>
    <xf numFmtId="167" fontId="5" fillId="7" borderId="26" xfId="3" applyNumberFormat="1" applyFont="1" applyFill="1" applyBorder="1" applyAlignment="1">
      <alignment horizontal="center" vertical="center"/>
    </xf>
    <xf numFmtId="167" fontId="9" fillId="15" borderId="4" xfId="3" applyNumberFormat="1" applyFont="1" applyFill="1" applyBorder="1" applyAlignment="1">
      <alignment horizontal="left" vertical="center"/>
    </xf>
    <xf numFmtId="167" fontId="7" fillId="15" borderId="4" xfId="3" applyNumberFormat="1" applyFont="1" applyFill="1" applyBorder="1" applyAlignment="1">
      <alignment horizontal="left" vertical="center"/>
    </xf>
    <xf numFmtId="167" fontId="5" fillId="7" borderId="28" xfId="3" applyNumberFormat="1" applyFont="1" applyFill="1" applyBorder="1" applyAlignment="1">
      <alignment horizontal="left" vertical="center"/>
    </xf>
    <xf numFmtId="0" fontId="17" fillId="4" borderId="4" xfId="0" applyFont="1" applyFill="1" applyBorder="1" applyAlignment="1"/>
    <xf numFmtId="167" fontId="5" fillId="4" borderId="4" xfId="3" applyNumberFormat="1" applyFont="1" applyFill="1" applyBorder="1" applyAlignment="1">
      <alignment horizontal="left" vertical="center" wrapText="1"/>
    </xf>
    <xf numFmtId="43" fontId="5" fillId="19" borderId="25" xfId="1" applyFont="1" applyFill="1" applyBorder="1" applyAlignment="1">
      <alignment vertical="center"/>
    </xf>
    <xf numFmtId="168" fontId="9" fillId="19" borderId="25" xfId="3" applyNumberFormat="1" applyFont="1" applyFill="1" applyBorder="1" applyAlignment="1">
      <alignment horizontal="left" vertical="center"/>
    </xf>
    <xf numFmtId="168" fontId="9" fillId="19" borderId="28" xfId="3" applyNumberFormat="1" applyFont="1" applyFill="1" applyBorder="1" applyAlignment="1">
      <alignment horizontal="left" vertical="center"/>
    </xf>
    <xf numFmtId="43" fontId="7" fillId="19" borderId="29" xfId="1" applyFont="1" applyFill="1" applyBorder="1" applyAlignment="1">
      <alignment horizontal="left" vertical="center"/>
    </xf>
    <xf numFmtId="169" fontId="9" fillId="17" borderId="9" xfId="3" applyNumberFormat="1" applyFont="1" applyFill="1" applyBorder="1" applyAlignment="1">
      <alignment horizontal="left" vertical="center"/>
    </xf>
    <xf numFmtId="169" fontId="9" fillId="17" borderId="4" xfId="3" applyNumberFormat="1" applyFont="1" applyFill="1" applyBorder="1" applyAlignment="1">
      <alignment horizontal="left" vertical="center"/>
    </xf>
    <xf numFmtId="4" fontId="11" fillId="17" borderId="4" xfId="3" applyNumberFormat="1" applyFont="1" applyFill="1" applyBorder="1" applyAlignment="1">
      <alignment horizontal="left" vertical="center"/>
    </xf>
    <xf numFmtId="167" fontId="5" fillId="17" borderId="8" xfId="3" applyNumberFormat="1" applyFont="1" applyFill="1" applyBorder="1" applyAlignment="1">
      <alignment horizontal="left" vertical="center"/>
    </xf>
    <xf numFmtId="167" fontId="5" fillId="17" borderId="3" xfId="3" applyNumberFormat="1" applyFont="1" applyFill="1" applyBorder="1" applyAlignment="1">
      <alignment horizontal="left" vertical="center"/>
    </xf>
    <xf numFmtId="4" fontId="6" fillId="17" borderId="3" xfId="3" applyNumberFormat="1" applyFont="1" applyFill="1" applyBorder="1" applyAlignment="1">
      <alignment horizontal="left" vertical="center"/>
    </xf>
    <xf numFmtId="4" fontId="11" fillId="17" borderId="3" xfId="3" applyNumberFormat="1" applyFont="1" applyFill="1" applyBorder="1" applyAlignment="1">
      <alignment horizontal="left" vertical="center"/>
    </xf>
    <xf numFmtId="167" fontId="5" fillId="21" borderId="33" xfId="3" applyNumberFormat="1" applyFont="1" applyFill="1" applyBorder="1" applyAlignment="1">
      <alignment horizontal="left" vertical="center"/>
    </xf>
    <xf numFmtId="167" fontId="5" fillId="21" borderId="28" xfId="3" applyNumberFormat="1" applyFont="1" applyFill="1" applyBorder="1" applyAlignment="1">
      <alignment horizontal="left" vertical="center"/>
    </xf>
    <xf numFmtId="4" fontId="11" fillId="21" borderId="29" xfId="3" applyNumberFormat="1" applyFont="1" applyFill="1" applyBorder="1" applyAlignment="1">
      <alignment horizontal="left" vertical="center"/>
    </xf>
    <xf numFmtId="167" fontId="5" fillId="14" borderId="8" xfId="3" applyNumberFormat="1" applyFont="1" applyFill="1" applyBorder="1" applyAlignment="1">
      <alignment horizontal="left" vertical="center"/>
    </xf>
    <xf numFmtId="167" fontId="5" fillId="14" borderId="3" xfId="3" applyNumberFormat="1" applyFont="1" applyFill="1" applyBorder="1" applyAlignment="1">
      <alignment horizontal="left" vertical="center"/>
    </xf>
    <xf numFmtId="4" fontId="10" fillId="14" borderId="3" xfId="3" applyNumberFormat="1" applyFont="1" applyFill="1" applyBorder="1" applyAlignment="1">
      <alignment horizontal="left" vertical="center"/>
    </xf>
    <xf numFmtId="4" fontId="10" fillId="7" borderId="29" xfId="3" applyNumberFormat="1" applyFont="1" applyFill="1" applyBorder="1" applyAlignment="1">
      <alignment horizontal="left" vertical="center"/>
    </xf>
    <xf numFmtId="166" fontId="5" fillId="0" borderId="9" xfId="3" applyNumberFormat="1" applyFont="1" applyFill="1" applyBorder="1" applyAlignment="1">
      <alignment horizontal="left" vertical="center"/>
    </xf>
    <xf numFmtId="166" fontId="5" fillId="0" borderId="4" xfId="3" applyNumberFormat="1" applyFont="1" applyFill="1" applyBorder="1" applyAlignment="1">
      <alignment horizontal="left" vertical="center"/>
    </xf>
    <xf numFmtId="4" fontId="6" fillId="0" borderId="4" xfId="3" applyNumberFormat="1" applyFont="1" applyFill="1" applyBorder="1" applyAlignment="1">
      <alignment horizontal="left" vertical="center"/>
    </xf>
    <xf numFmtId="43" fontId="0" fillId="14" borderId="1" xfId="1" applyFont="1" applyFill="1" applyBorder="1"/>
    <xf numFmtId="43" fontId="0" fillId="8" borderId="9" xfId="1" applyFont="1" applyFill="1" applyBorder="1"/>
    <xf numFmtId="43" fontId="0" fillId="3" borderId="1" xfId="1" applyFont="1" applyFill="1" applyBorder="1"/>
    <xf numFmtId="43" fontId="5" fillId="23" borderId="0" xfId="1" applyFont="1" applyFill="1" applyBorder="1" applyAlignment="1">
      <alignment horizontal="center" vertical="center"/>
    </xf>
    <xf numFmtId="43" fontId="18" fillId="14" borderId="1" xfId="1" applyFont="1" applyFill="1" applyBorder="1" applyAlignment="1">
      <alignment horizontal="left" vertical="center" wrapText="1"/>
    </xf>
    <xf numFmtId="0" fontId="5" fillId="9" borderId="18" xfId="3" applyFont="1" applyFill="1" applyBorder="1" applyAlignment="1">
      <alignment horizontal="left" vertical="top" wrapText="1"/>
    </xf>
    <xf numFmtId="43" fontId="1" fillId="3" borderId="16" xfId="1" applyFont="1" applyFill="1" applyBorder="1"/>
    <xf numFmtId="43" fontId="0" fillId="3" borderId="2" xfId="1" applyFont="1" applyFill="1" applyBorder="1" applyAlignment="1"/>
    <xf numFmtId="0" fontId="19" fillId="0" borderId="0" xfId="0" applyFont="1" applyFill="1" applyBorder="1" applyAlignment="1">
      <alignment horizontal="left"/>
    </xf>
    <xf numFmtId="0" fontId="19" fillId="0" borderId="1" xfId="0" applyFont="1" applyFill="1" applyBorder="1" applyAlignment="1">
      <alignment horizontal="left"/>
    </xf>
    <xf numFmtId="0" fontId="3" fillId="0" borderId="1" xfId="0" applyFont="1" applyFill="1" applyBorder="1" applyAlignment="1"/>
    <xf numFmtId="0" fontId="24" fillId="3" borderId="2" xfId="0" applyFont="1" applyFill="1" applyBorder="1"/>
    <xf numFmtId="43" fontId="24" fillId="3" borderId="2" xfId="1" applyFont="1" applyFill="1" applyBorder="1" applyAlignment="1"/>
    <xf numFmtId="43" fontId="24" fillId="3" borderId="1" xfId="1" applyFont="1" applyFill="1" applyBorder="1" applyAlignment="1"/>
    <xf numFmtId="0" fontId="5" fillId="11" borderId="6" xfId="3" applyFont="1" applyFill="1" applyBorder="1" applyAlignment="1">
      <alignment horizontal="left" vertical="center" wrapText="1"/>
    </xf>
    <xf numFmtId="43" fontId="5" fillId="11" borderId="6" xfId="1" applyFont="1" applyFill="1" applyBorder="1" applyAlignment="1">
      <alignment horizontal="center" vertical="center" wrapText="1"/>
    </xf>
    <xf numFmtId="0" fontId="5" fillId="11" borderId="19" xfId="3" applyFont="1" applyFill="1" applyBorder="1" applyAlignment="1">
      <alignment horizontal="left" vertical="center" wrapText="1"/>
    </xf>
    <xf numFmtId="0" fontId="5" fillId="11" borderId="12" xfId="3" applyFont="1" applyFill="1" applyBorder="1" applyAlignment="1">
      <alignment horizontal="left" vertical="center" wrapText="1"/>
    </xf>
    <xf numFmtId="43" fontId="5" fillId="11" borderId="12" xfId="1" applyFont="1" applyFill="1" applyBorder="1" applyAlignment="1">
      <alignment horizontal="center" vertical="center"/>
    </xf>
    <xf numFmtId="43" fontId="5" fillId="11" borderId="12" xfId="1" applyFont="1" applyFill="1" applyBorder="1" applyAlignment="1">
      <alignment horizontal="center" vertical="center" wrapText="1"/>
    </xf>
    <xf numFmtId="0" fontId="9" fillId="11" borderId="12" xfId="3" applyFont="1" applyFill="1" applyBorder="1" applyAlignment="1">
      <alignment horizontal="left" vertical="center" wrapText="1"/>
    </xf>
    <xf numFmtId="0" fontId="5" fillId="3" borderId="21" xfId="3" applyFont="1" applyFill="1" applyBorder="1" applyAlignment="1">
      <alignment horizontal="left" vertical="center" wrapText="1"/>
    </xf>
    <xf numFmtId="0" fontId="5" fillId="3" borderId="22" xfId="3" applyFont="1" applyFill="1" applyBorder="1" applyAlignment="1">
      <alignment horizontal="left" vertical="center" wrapText="1"/>
    </xf>
    <xf numFmtId="43" fontId="18" fillId="3" borderId="22" xfId="1" applyFont="1" applyFill="1" applyBorder="1" applyAlignment="1">
      <alignment horizontal="right" vertical="center"/>
    </xf>
    <xf numFmtId="43" fontId="18" fillId="3" borderId="22" xfId="1" applyFont="1" applyFill="1" applyBorder="1" applyAlignment="1">
      <alignment horizontal="center" vertical="center"/>
    </xf>
    <xf numFmtId="43" fontId="5" fillId="3" borderId="22" xfId="1" applyFont="1" applyFill="1" applyBorder="1" applyAlignment="1">
      <alignment horizontal="center" vertical="center"/>
    </xf>
    <xf numFmtId="43" fontId="5" fillId="3" borderId="22" xfId="1" applyFont="1" applyFill="1" applyBorder="1" applyAlignment="1">
      <alignment horizontal="center" vertical="center" wrapText="1"/>
    </xf>
    <xf numFmtId="43" fontId="5" fillId="3" borderId="22" xfId="1" applyFont="1" applyFill="1" applyBorder="1" applyAlignment="1">
      <alignment horizontal="right" vertical="center"/>
    </xf>
    <xf numFmtId="0" fontId="9" fillId="3" borderId="22" xfId="3" applyFont="1" applyFill="1" applyBorder="1" applyAlignment="1">
      <alignment horizontal="left" vertical="center" wrapText="1"/>
    </xf>
    <xf numFmtId="4" fontId="26" fillId="3" borderId="23" xfId="3" applyNumberFormat="1" applyFont="1" applyFill="1" applyBorder="1" applyAlignment="1">
      <alignment horizontal="left" vertical="center"/>
    </xf>
    <xf numFmtId="43" fontId="6" fillId="13" borderId="6" xfId="1" applyFont="1" applyFill="1" applyBorder="1" applyAlignment="1">
      <alignment horizontal="center" vertical="center" wrapText="1"/>
    </xf>
    <xf numFmtId="43" fontId="5" fillId="13" borderId="6" xfId="1" applyFont="1" applyFill="1" applyBorder="1" applyAlignment="1">
      <alignment horizontal="center" vertical="center" wrapText="1"/>
    </xf>
    <xf numFmtId="43" fontId="5" fillId="13" borderId="6" xfId="1" applyFont="1" applyFill="1" applyBorder="1" applyAlignment="1">
      <alignment horizontal="center" vertical="center"/>
    </xf>
    <xf numFmtId="0" fontId="5" fillId="16" borderId="21" xfId="3" applyFont="1" applyFill="1" applyBorder="1" applyAlignment="1">
      <alignment horizontal="left" vertical="center" wrapText="1"/>
    </xf>
    <xf numFmtId="0" fontId="5" fillId="16" borderId="22" xfId="3" applyFont="1" applyFill="1" applyBorder="1" applyAlignment="1">
      <alignment horizontal="left" vertical="center" wrapText="1"/>
    </xf>
    <xf numFmtId="43" fontId="18" fillId="16" borderId="22" xfId="1" applyFont="1" applyFill="1" applyBorder="1" applyAlignment="1">
      <alignment horizontal="center" vertical="center"/>
    </xf>
    <xf numFmtId="43" fontId="5" fillId="16" borderId="22" xfId="1" applyFont="1" applyFill="1" applyBorder="1" applyAlignment="1">
      <alignment horizontal="center" vertical="center" wrapText="1"/>
    </xf>
    <xf numFmtId="43" fontId="5" fillId="16" borderId="22" xfId="1" applyFont="1" applyFill="1" applyBorder="1" applyAlignment="1">
      <alignment horizontal="center" vertical="center"/>
    </xf>
    <xf numFmtId="0" fontId="9" fillId="16" borderId="22" xfId="3" applyFont="1" applyFill="1" applyBorder="1" applyAlignment="1">
      <alignment horizontal="left" wrapText="1"/>
    </xf>
    <xf numFmtId="0" fontId="8" fillId="16" borderId="23" xfId="3" applyFont="1" applyFill="1" applyBorder="1" applyAlignment="1">
      <alignment horizontal="center"/>
    </xf>
    <xf numFmtId="0" fontId="5" fillId="12" borderId="20" xfId="3" applyFont="1" applyFill="1" applyBorder="1" applyAlignment="1">
      <alignment horizontal="left" vertical="center" wrapText="1"/>
    </xf>
    <xf numFmtId="0" fontId="5" fillId="12" borderId="10" xfId="3" applyFont="1" applyFill="1" applyBorder="1" applyAlignment="1">
      <alignment horizontal="left" vertical="center" wrapText="1"/>
    </xf>
    <xf numFmtId="43" fontId="5" fillId="12" borderId="10" xfId="1" applyFont="1" applyFill="1" applyBorder="1" applyAlignment="1">
      <alignment horizontal="right" vertical="center"/>
    </xf>
    <xf numFmtId="43" fontId="5" fillId="12" borderId="10" xfId="1" applyFont="1" applyFill="1" applyBorder="1" applyAlignment="1">
      <alignment horizontal="center" vertical="center" wrapText="1"/>
    </xf>
    <xf numFmtId="43" fontId="5" fillId="12" borderId="10" xfId="1" applyFont="1" applyFill="1" applyBorder="1" applyAlignment="1">
      <alignment horizontal="center" vertical="center"/>
    </xf>
    <xf numFmtId="167" fontId="9" fillId="12" borderId="10" xfId="3" applyNumberFormat="1" applyFont="1" applyFill="1" applyBorder="1" applyAlignment="1">
      <alignment horizontal="left" vertical="center" wrapText="1"/>
    </xf>
    <xf numFmtId="167" fontId="5" fillId="12" borderId="10" xfId="3" applyNumberFormat="1" applyFont="1" applyFill="1" applyBorder="1" applyAlignment="1">
      <alignment horizontal="center" vertical="center"/>
    </xf>
    <xf numFmtId="167" fontId="5" fillId="12" borderId="11" xfId="3" applyNumberFormat="1" applyFont="1" applyFill="1" applyBorder="1" applyAlignment="1">
      <alignment horizontal="center" vertical="center"/>
    </xf>
    <xf numFmtId="0" fontId="5" fillId="12" borderId="5" xfId="3" applyFont="1" applyFill="1" applyBorder="1" applyAlignment="1">
      <alignment horizontal="left" vertical="center" wrapText="1"/>
    </xf>
    <xf numFmtId="0" fontId="5" fillId="12" borderId="6" xfId="3" applyFont="1" applyFill="1" applyBorder="1" applyAlignment="1">
      <alignment horizontal="left" vertical="center" wrapText="1"/>
    </xf>
    <xf numFmtId="43" fontId="5" fillId="12" borderId="6" xfId="1" applyFont="1" applyFill="1" applyBorder="1" applyAlignment="1">
      <alignment horizontal="right" vertical="center"/>
    </xf>
    <xf numFmtId="43" fontId="5" fillId="12" borderId="6" xfId="1" applyFont="1" applyFill="1" applyBorder="1" applyAlignment="1">
      <alignment horizontal="center" vertical="center" wrapText="1"/>
    </xf>
    <xf numFmtId="43" fontId="5" fillId="12" borderId="6" xfId="1" applyFont="1" applyFill="1" applyBorder="1" applyAlignment="1">
      <alignment horizontal="center" vertical="center"/>
    </xf>
    <xf numFmtId="0" fontId="9" fillId="12" borderId="6" xfId="3" applyFont="1" applyFill="1" applyBorder="1" applyAlignment="1">
      <alignment horizontal="left" vertical="center" wrapText="1"/>
    </xf>
    <xf numFmtId="0" fontId="26" fillId="12" borderId="6" xfId="3" applyFont="1" applyFill="1" applyBorder="1" applyAlignment="1">
      <alignment horizontal="left" vertical="center"/>
    </xf>
    <xf numFmtId="167" fontId="5" fillId="12" borderId="7" xfId="3" applyNumberFormat="1" applyFont="1" applyFill="1" applyBorder="1" applyAlignment="1">
      <alignment horizontal="center" vertical="center"/>
    </xf>
    <xf numFmtId="0" fontId="5" fillId="12" borderId="19" xfId="3" applyFont="1" applyFill="1" applyBorder="1" applyAlignment="1">
      <alignment horizontal="left" vertical="center" wrapText="1"/>
    </xf>
    <xf numFmtId="0" fontId="5" fillId="12" borderId="12" xfId="3" applyFont="1" applyFill="1" applyBorder="1" applyAlignment="1">
      <alignment horizontal="left" vertical="center" wrapText="1"/>
    </xf>
    <xf numFmtId="43" fontId="5" fillId="12" borderId="12" xfId="1" applyFont="1" applyFill="1" applyBorder="1" applyAlignment="1">
      <alignment horizontal="right" vertical="center"/>
    </xf>
    <xf numFmtId="43" fontId="5" fillId="12" borderId="12" xfId="1" applyFont="1" applyFill="1" applyBorder="1" applyAlignment="1">
      <alignment horizontal="center" vertical="center" wrapText="1"/>
    </xf>
    <xf numFmtId="43" fontId="5" fillId="12" borderId="12" xfId="1" applyFont="1" applyFill="1" applyBorder="1" applyAlignment="1">
      <alignment horizontal="center" vertical="center"/>
    </xf>
    <xf numFmtId="0" fontId="9" fillId="12" borderId="12" xfId="3" applyFont="1" applyFill="1" applyBorder="1" applyAlignment="1">
      <alignment horizontal="left" vertical="center" wrapText="1"/>
    </xf>
    <xf numFmtId="0" fontId="26" fillId="12" borderId="12" xfId="3" applyFont="1" applyFill="1" applyBorder="1" applyAlignment="1">
      <alignment horizontal="left" vertical="center"/>
    </xf>
    <xf numFmtId="167" fontId="5" fillId="12" borderId="13" xfId="3" applyNumberFormat="1" applyFont="1" applyFill="1" applyBorder="1" applyAlignment="1">
      <alignment horizontal="center" vertical="center"/>
    </xf>
    <xf numFmtId="0" fontId="5" fillId="5" borderId="24" xfId="3" applyFont="1" applyFill="1" applyBorder="1" applyAlignment="1">
      <alignment horizontal="left" vertical="center" wrapText="1"/>
    </xf>
    <xf numFmtId="0" fontId="5" fillId="5" borderId="25" xfId="3" applyFont="1" applyFill="1" applyBorder="1" applyAlignment="1">
      <alignment horizontal="left" vertical="center" wrapText="1"/>
    </xf>
    <xf numFmtId="43" fontId="18" fillId="5" borderId="25" xfId="1" applyFont="1" applyFill="1" applyBorder="1" applyAlignment="1">
      <alignment horizontal="right" vertical="center"/>
    </xf>
    <xf numFmtId="43" fontId="5" fillId="5" borderId="25" xfId="1" applyFont="1" applyFill="1" applyBorder="1" applyAlignment="1">
      <alignment horizontal="center" vertical="center" wrapText="1"/>
    </xf>
    <xf numFmtId="43" fontId="18" fillId="5" borderId="25" xfId="1" applyFont="1" applyFill="1" applyBorder="1" applyAlignment="1">
      <alignment horizontal="center" vertical="center"/>
    </xf>
    <xf numFmtId="43" fontId="5" fillId="5" borderId="25" xfId="1" applyFont="1" applyFill="1" applyBorder="1" applyAlignment="1">
      <alignment horizontal="center" vertical="center"/>
    </xf>
    <xf numFmtId="0" fontId="9" fillId="5" borderId="25" xfId="3" applyFont="1" applyFill="1" applyBorder="1" applyAlignment="1">
      <alignment horizontal="left" vertical="center" wrapText="1"/>
    </xf>
    <xf numFmtId="167" fontId="5" fillId="5" borderId="26" xfId="3" applyNumberFormat="1" applyFont="1" applyFill="1" applyBorder="1" applyAlignment="1">
      <alignment horizontal="center" vertical="center"/>
    </xf>
    <xf numFmtId="0" fontId="5" fillId="14" borderId="18" xfId="3" applyFont="1" applyFill="1" applyBorder="1" applyAlignment="1">
      <alignment horizontal="left" vertical="center"/>
    </xf>
    <xf numFmtId="43" fontId="5" fillId="14" borderId="18" xfId="1" applyFont="1" applyFill="1" applyBorder="1" applyAlignment="1">
      <alignment horizontal="right" vertical="center"/>
    </xf>
    <xf numFmtId="43" fontId="5" fillId="14" borderId="18" xfId="1" applyFont="1" applyFill="1" applyBorder="1" applyAlignment="1">
      <alignment horizontal="center" vertical="center"/>
    </xf>
    <xf numFmtId="0" fontId="5" fillId="7" borderId="25" xfId="3" applyFont="1" applyFill="1" applyBorder="1" applyAlignment="1">
      <alignment horizontal="left" vertical="center"/>
    </xf>
    <xf numFmtId="0" fontId="5" fillId="7" borderId="25" xfId="3" applyFont="1" applyFill="1" applyBorder="1" applyAlignment="1">
      <alignment horizontal="left" vertical="top" wrapText="1" shrinkToFit="1" readingOrder="1"/>
    </xf>
    <xf numFmtId="43" fontId="18" fillId="7" borderId="25" xfId="1" applyFont="1" applyFill="1" applyBorder="1" applyAlignment="1">
      <alignment horizontal="right" vertical="center"/>
    </xf>
    <xf numFmtId="43" fontId="5" fillId="7" borderId="25" xfId="1" applyFont="1" applyFill="1" applyBorder="1" applyAlignment="1">
      <alignment horizontal="right" vertical="center"/>
    </xf>
    <xf numFmtId="43" fontId="18" fillId="7" borderId="25" xfId="1" applyFont="1" applyFill="1" applyBorder="1" applyAlignment="1">
      <alignment horizontal="center" vertical="center"/>
    </xf>
    <xf numFmtId="43" fontId="5" fillId="7" borderId="25" xfId="1" applyFont="1" applyFill="1" applyBorder="1" applyAlignment="1">
      <alignment horizontal="center" vertical="center"/>
    </xf>
    <xf numFmtId="0" fontId="5" fillId="10" borderId="4" xfId="3" applyFont="1" applyFill="1" applyBorder="1" applyAlignment="1">
      <alignment horizontal="left" vertical="center"/>
    </xf>
    <xf numFmtId="0" fontId="5" fillId="10" borderId="4" xfId="3" applyFont="1" applyFill="1" applyBorder="1" applyAlignment="1">
      <alignment horizontal="left" vertical="top" wrapText="1" shrinkToFit="1" readingOrder="1"/>
    </xf>
    <xf numFmtId="43" fontId="5" fillId="10" borderId="4" xfId="1" applyFont="1" applyFill="1" applyBorder="1" applyAlignment="1">
      <alignment horizontal="right" vertical="center"/>
    </xf>
    <xf numFmtId="43" fontId="5" fillId="10" borderId="4" xfId="1" applyFont="1" applyFill="1" applyBorder="1" applyAlignment="1">
      <alignment horizontal="center" vertical="center"/>
    </xf>
    <xf numFmtId="0" fontId="5" fillId="20" borderId="1" xfId="3" applyFont="1" applyFill="1" applyBorder="1" applyAlignment="1">
      <alignment horizontal="left" vertical="top"/>
    </xf>
    <xf numFmtId="0" fontId="5" fillId="20" borderId="1" xfId="3" applyFont="1" applyFill="1" applyBorder="1" applyAlignment="1">
      <alignment horizontal="left" vertical="center"/>
    </xf>
    <xf numFmtId="0" fontId="5" fillId="20" borderId="1" xfId="3" applyFont="1" applyFill="1" applyBorder="1" applyAlignment="1">
      <alignment horizontal="left" vertical="top" wrapText="1" shrinkToFit="1" readingOrder="1"/>
    </xf>
    <xf numFmtId="43" fontId="5" fillId="20" borderId="1" xfId="1" applyFont="1" applyFill="1" applyBorder="1" applyAlignment="1">
      <alignment horizontal="right" vertical="center"/>
    </xf>
    <xf numFmtId="43" fontId="5" fillId="20" borderId="1" xfId="1" applyFont="1" applyFill="1" applyBorder="1" applyAlignment="1">
      <alignment horizontal="center" vertical="center"/>
    </xf>
    <xf numFmtId="0" fontId="5" fillId="10" borderId="1" xfId="3" applyFont="1" applyFill="1" applyBorder="1" applyAlignment="1">
      <alignment horizontal="left" vertical="center"/>
    </xf>
    <xf numFmtId="43" fontId="5" fillId="11" borderId="10" xfId="1" applyFont="1" applyFill="1" applyBorder="1" applyAlignment="1">
      <alignment horizontal="center" vertical="center" wrapText="1"/>
    </xf>
    <xf numFmtId="43" fontId="6" fillId="11" borderId="6" xfId="1" applyFont="1" applyFill="1" applyBorder="1" applyAlignment="1">
      <alignment horizontal="center" vertical="center" wrapText="1"/>
    </xf>
    <xf numFmtId="0" fontId="5" fillId="15" borderId="4" xfId="3" applyFont="1" applyFill="1" applyBorder="1" applyAlignment="1">
      <alignment horizontal="left" vertical="top"/>
    </xf>
    <xf numFmtId="0" fontId="5" fillId="15" borderId="4" xfId="3" applyFont="1" applyFill="1" applyBorder="1" applyAlignment="1">
      <alignment horizontal="left" vertical="center"/>
    </xf>
    <xf numFmtId="0" fontId="5" fillId="15" borderId="4" xfId="3" applyFont="1" applyFill="1" applyBorder="1" applyAlignment="1">
      <alignment horizontal="left" vertical="top" wrapText="1" shrinkToFit="1" readingOrder="1"/>
    </xf>
    <xf numFmtId="43" fontId="5" fillId="15" borderId="4" xfId="1" applyFont="1" applyFill="1" applyBorder="1" applyAlignment="1">
      <alignment horizontal="center" vertical="center"/>
    </xf>
    <xf numFmtId="43" fontId="5" fillId="15" borderId="18" xfId="1" applyFont="1" applyFill="1" applyBorder="1" applyAlignment="1">
      <alignment horizontal="center" vertical="center"/>
    </xf>
    <xf numFmtId="43" fontId="6" fillId="14" borderId="6" xfId="1" applyFont="1" applyFill="1" applyBorder="1" applyAlignment="1">
      <alignment horizontal="center" vertical="center" wrapText="1"/>
    </xf>
    <xf numFmtId="43" fontId="5" fillId="15" borderId="4" xfId="1" applyFont="1" applyFill="1" applyBorder="1" applyAlignment="1">
      <alignment horizontal="center" vertical="center" wrapText="1"/>
    </xf>
    <xf numFmtId="43" fontId="5" fillId="15" borderId="4" xfId="1" applyFont="1" applyFill="1" applyBorder="1" applyAlignment="1">
      <alignment horizontal="left" vertical="center"/>
    </xf>
    <xf numFmtId="0" fontId="5" fillId="15" borderId="1" xfId="3" applyFont="1" applyFill="1" applyBorder="1" applyAlignment="1">
      <alignment horizontal="left" vertical="top"/>
    </xf>
    <xf numFmtId="0" fontId="5" fillId="15" borderId="1" xfId="3" applyFont="1" applyFill="1" applyBorder="1" applyAlignment="1">
      <alignment horizontal="left" vertical="center"/>
    </xf>
    <xf numFmtId="0" fontId="10" fillId="15" borderId="1" xfId="3" applyFont="1" applyFill="1" applyBorder="1" applyAlignment="1">
      <alignment horizontal="left" vertical="top" wrapText="1" shrinkToFit="1" readingOrder="1"/>
    </xf>
    <xf numFmtId="43" fontId="5" fillId="15" borderId="1" xfId="1" applyFont="1" applyFill="1" applyBorder="1" applyAlignment="1">
      <alignment horizontal="center" vertical="center"/>
    </xf>
    <xf numFmtId="43" fontId="5" fillId="15" borderId="2" xfId="1" applyFont="1" applyFill="1" applyBorder="1" applyAlignment="1">
      <alignment horizontal="center" vertical="center"/>
    </xf>
    <xf numFmtId="43" fontId="5" fillId="15" borderId="1" xfId="1" applyFont="1" applyFill="1" applyBorder="1" applyAlignment="1">
      <alignment horizontal="left" vertical="center"/>
    </xf>
    <xf numFmtId="0" fontId="5" fillId="15" borderId="1" xfId="3" applyFont="1" applyFill="1" applyBorder="1" applyAlignment="1">
      <alignment horizontal="justify" vertical="top" wrapText="1" shrinkToFit="1" readingOrder="1"/>
    </xf>
    <xf numFmtId="0" fontId="5" fillId="15" borderId="1" xfId="3" applyFont="1" applyFill="1" applyBorder="1" applyAlignment="1">
      <alignment horizontal="left" vertical="top" wrapText="1" shrinkToFit="1" readingOrder="1"/>
    </xf>
    <xf numFmtId="167" fontId="5" fillId="15" borderId="1" xfId="3" applyNumberFormat="1" applyFont="1" applyFill="1" applyBorder="1" applyAlignment="1">
      <alignment horizontal="left" vertical="top" wrapText="1" shrinkToFit="1" readingOrder="1"/>
    </xf>
    <xf numFmtId="0" fontId="5" fillId="7" borderId="24" xfId="3" applyFont="1" applyFill="1" applyBorder="1" applyAlignment="1">
      <alignment horizontal="left" vertical="top"/>
    </xf>
    <xf numFmtId="167" fontId="7" fillId="13" borderId="4" xfId="3" applyNumberFormat="1" applyFont="1" applyFill="1" applyBorder="1" applyAlignment="1">
      <alignment horizontal="left" vertical="center"/>
    </xf>
    <xf numFmtId="0" fontId="9" fillId="13" borderId="14" xfId="3" applyFont="1" applyFill="1" applyBorder="1" applyAlignment="1">
      <alignment horizontal="left" vertical="center" wrapText="1"/>
    </xf>
    <xf numFmtId="43" fontId="5" fillId="13" borderId="1" xfId="1" applyFont="1" applyFill="1" applyBorder="1" applyAlignment="1">
      <alignment horizontal="center" vertical="center" wrapText="1"/>
    </xf>
    <xf numFmtId="4" fontId="26" fillId="13" borderId="1" xfId="3" applyNumberFormat="1" applyFont="1" applyFill="1" applyBorder="1" applyAlignment="1">
      <alignment horizontal="left" vertical="center"/>
    </xf>
    <xf numFmtId="167" fontId="7" fillId="13" borderId="1" xfId="3" applyNumberFormat="1" applyFont="1" applyFill="1" applyBorder="1" applyAlignment="1">
      <alignment horizontal="left" vertical="center"/>
    </xf>
    <xf numFmtId="0" fontId="26" fillId="13" borderId="3" xfId="3" applyFont="1" applyFill="1" applyBorder="1" applyAlignment="1">
      <alignment horizontal="left" vertical="center"/>
    </xf>
    <xf numFmtId="167" fontId="7" fillId="13" borderId="3" xfId="3" applyNumberFormat="1" applyFont="1" applyFill="1" applyBorder="1" applyAlignment="1">
      <alignment horizontal="left" vertical="center"/>
    </xf>
    <xf numFmtId="0" fontId="5" fillId="19" borderId="21" xfId="3" applyFont="1" applyFill="1" applyBorder="1" applyAlignment="1">
      <alignment horizontal="left" vertical="center" wrapText="1"/>
    </xf>
    <xf numFmtId="0" fontId="5" fillId="19" borderId="22" xfId="3" applyFont="1" applyFill="1" applyBorder="1" applyAlignment="1">
      <alignment horizontal="left" vertical="center" wrapText="1"/>
    </xf>
    <xf numFmtId="43" fontId="18" fillId="19" borderId="22" xfId="1" applyFont="1" applyFill="1" applyBorder="1" applyAlignment="1">
      <alignment horizontal="center" vertical="center"/>
    </xf>
    <xf numFmtId="43" fontId="18" fillId="19" borderId="22" xfId="1" applyFont="1" applyFill="1" applyBorder="1" applyAlignment="1">
      <alignment horizontal="center" vertical="center" wrapText="1"/>
    </xf>
    <xf numFmtId="43" fontId="5" fillId="19" borderId="22" xfId="1" applyFont="1" applyFill="1" applyBorder="1" applyAlignment="1">
      <alignment horizontal="center" vertical="center"/>
    </xf>
    <xf numFmtId="0" fontId="9" fillId="19" borderId="31" xfId="3" applyFont="1" applyFill="1" applyBorder="1" applyAlignment="1">
      <alignment horizontal="left" vertical="center" wrapText="1"/>
    </xf>
    <xf numFmtId="43" fontId="5" fillId="19" borderId="28" xfId="1" applyFont="1" applyFill="1" applyBorder="1" applyAlignment="1">
      <alignment horizontal="center" vertical="center" wrapText="1"/>
    </xf>
    <xf numFmtId="167" fontId="7" fillId="19" borderId="29" xfId="3" applyNumberFormat="1" applyFont="1" applyFill="1" applyBorder="1" applyAlignment="1">
      <alignment horizontal="left" vertical="center"/>
    </xf>
    <xf numFmtId="43" fontId="5" fillId="12" borderId="4" xfId="1" applyFont="1" applyFill="1" applyBorder="1" applyAlignment="1">
      <alignment horizontal="center" vertical="center" wrapText="1"/>
    </xf>
    <xf numFmtId="0" fontId="26" fillId="12" borderId="4" xfId="3" applyFont="1" applyFill="1" applyBorder="1" applyAlignment="1">
      <alignment horizontal="center" vertical="center"/>
    </xf>
    <xf numFmtId="43" fontId="5" fillId="12" borderId="1" xfId="1" applyFont="1" applyFill="1" applyBorder="1" applyAlignment="1">
      <alignment horizontal="center" vertical="center" wrapText="1"/>
    </xf>
    <xf numFmtId="0" fontId="26" fillId="12" borderId="1" xfId="3" applyFont="1" applyFill="1" applyBorder="1" applyAlignment="1">
      <alignment horizontal="center" vertical="center"/>
    </xf>
    <xf numFmtId="43" fontId="5" fillId="5" borderId="28" xfId="1" applyFont="1" applyFill="1" applyBorder="1" applyAlignment="1">
      <alignment horizontal="center" vertical="center" wrapText="1"/>
    </xf>
    <xf numFmtId="0" fontId="26" fillId="5" borderId="28" xfId="3" applyFont="1" applyFill="1" applyBorder="1" applyAlignment="1">
      <alignment horizontal="center" vertical="center"/>
    </xf>
    <xf numFmtId="0" fontId="26" fillId="5" borderId="29" xfId="3" applyFont="1" applyFill="1" applyBorder="1" applyAlignment="1">
      <alignment horizontal="center" vertical="center"/>
    </xf>
    <xf numFmtId="0" fontId="5" fillId="4" borderId="4" xfId="3" applyFont="1" applyFill="1" applyBorder="1" applyAlignment="1">
      <alignment horizontal="left" vertical="center"/>
    </xf>
    <xf numFmtId="0" fontId="5" fillId="4" borderId="4" xfId="3" applyFont="1" applyFill="1" applyBorder="1" applyAlignment="1">
      <alignment horizontal="left" vertical="center" wrapText="1" shrinkToFit="1" readingOrder="1"/>
    </xf>
    <xf numFmtId="43" fontId="5" fillId="4" borderId="4" xfId="1" applyFont="1" applyFill="1" applyBorder="1" applyAlignment="1">
      <alignment horizontal="left" vertical="center"/>
    </xf>
    <xf numFmtId="0" fontId="5" fillId="4" borderId="1" xfId="3" applyFont="1" applyFill="1" applyBorder="1" applyAlignment="1">
      <alignment horizontal="left" vertical="center"/>
    </xf>
    <xf numFmtId="0" fontId="5" fillId="4" borderId="1" xfId="3" applyFont="1" applyFill="1" applyBorder="1" applyAlignment="1">
      <alignment horizontal="left" vertical="top" wrapText="1" shrinkToFit="1" readingOrder="1"/>
    </xf>
    <xf numFmtId="43" fontId="5" fillId="4" borderId="1" xfId="1" applyFont="1" applyFill="1" applyBorder="1" applyAlignment="1">
      <alignment horizontal="center" vertical="center"/>
    </xf>
    <xf numFmtId="43" fontId="10" fillId="4" borderId="1" xfId="1" applyFont="1" applyFill="1" applyBorder="1" applyAlignment="1">
      <alignment horizontal="center" vertical="center"/>
    </xf>
    <xf numFmtId="43" fontId="5" fillId="4" borderId="1" xfId="1" applyFont="1" applyFill="1" applyBorder="1" applyAlignment="1">
      <alignment horizontal="center" vertical="center" wrapText="1"/>
    </xf>
    <xf numFmtId="43" fontId="6" fillId="4" borderId="1" xfId="1" applyFont="1" applyFill="1" applyBorder="1" applyAlignment="1">
      <alignment horizontal="center" vertical="center"/>
    </xf>
    <xf numFmtId="43" fontId="5" fillId="4" borderId="1" xfId="1" applyFont="1" applyFill="1" applyBorder="1" applyAlignment="1">
      <alignment horizontal="right" vertical="center"/>
    </xf>
    <xf numFmtId="43" fontId="5" fillId="4" borderId="3" xfId="1" applyFont="1" applyFill="1" applyBorder="1" applyAlignment="1">
      <alignment horizontal="center" vertical="center"/>
    </xf>
    <xf numFmtId="0" fontId="5" fillId="19" borderId="24" xfId="3" applyFont="1" applyFill="1" applyBorder="1" applyAlignment="1">
      <alignment horizontal="left" vertical="center"/>
    </xf>
    <xf numFmtId="0" fontId="5" fillId="19" borderId="25" xfId="3" applyFont="1" applyFill="1" applyBorder="1" applyAlignment="1">
      <alignment horizontal="left" vertical="center"/>
    </xf>
    <xf numFmtId="4" fontId="5" fillId="19" borderId="25" xfId="3" applyNumberFormat="1" applyFont="1" applyFill="1" applyBorder="1" applyAlignment="1">
      <alignment horizontal="left" vertical="top" wrapText="1" shrinkToFit="1" readingOrder="1"/>
    </xf>
    <xf numFmtId="43" fontId="18" fillId="19" borderId="25" xfId="1" applyFont="1" applyFill="1" applyBorder="1" applyAlignment="1">
      <alignment horizontal="center" vertical="center"/>
    </xf>
    <xf numFmtId="43" fontId="5" fillId="19" borderId="25" xfId="1" applyFont="1" applyFill="1" applyBorder="1" applyAlignment="1">
      <alignment horizontal="center" vertical="center"/>
    </xf>
    <xf numFmtId="43" fontId="5" fillId="11" borderId="10" xfId="1" applyFont="1" applyFill="1" applyBorder="1" applyAlignment="1">
      <alignment horizontal="center" vertical="center"/>
    </xf>
    <xf numFmtId="0" fontId="9" fillId="11" borderId="27" xfId="3" applyFont="1" applyFill="1" applyBorder="1" applyAlignment="1">
      <alignment horizontal="left" vertical="center" wrapText="1"/>
    </xf>
    <xf numFmtId="43" fontId="5" fillId="11" borderId="4" xfId="1" applyFont="1" applyFill="1" applyBorder="1" applyAlignment="1">
      <alignment horizontal="center" vertical="center" wrapText="1"/>
    </xf>
    <xf numFmtId="4" fontId="26" fillId="11" borderId="4" xfId="3" applyNumberFormat="1" applyFont="1" applyFill="1" applyBorder="1" applyAlignment="1">
      <alignment horizontal="left" vertical="center"/>
    </xf>
    <xf numFmtId="43" fontId="5" fillId="11" borderId="6" xfId="1" applyFont="1" applyFill="1" applyBorder="1" applyAlignment="1">
      <alignment horizontal="center" vertical="center"/>
    </xf>
    <xf numFmtId="0" fontId="9" fillId="11" borderId="14" xfId="3" applyFont="1" applyFill="1" applyBorder="1" applyAlignment="1">
      <alignment horizontal="left" vertical="center" wrapText="1"/>
    </xf>
    <xf numFmtId="43" fontId="5" fillId="11" borderId="1" xfId="1" applyFont="1" applyFill="1" applyBorder="1" applyAlignment="1">
      <alignment horizontal="center" vertical="center" wrapText="1"/>
    </xf>
    <xf numFmtId="4" fontId="26" fillId="11" borderId="1" xfId="3" applyNumberFormat="1" applyFont="1" applyFill="1" applyBorder="1" applyAlignment="1">
      <alignment horizontal="left" vertical="center"/>
    </xf>
    <xf numFmtId="167" fontId="9" fillId="11" borderId="14" xfId="3" applyNumberFormat="1" applyFont="1" applyFill="1" applyBorder="1" applyAlignment="1">
      <alignment horizontal="left" vertical="center" wrapText="1"/>
    </xf>
    <xf numFmtId="4" fontId="5" fillId="11" borderId="1" xfId="3" applyNumberFormat="1" applyFont="1" applyFill="1" applyBorder="1" applyAlignment="1">
      <alignment horizontal="left" vertical="center"/>
    </xf>
    <xf numFmtId="4" fontId="5" fillId="11" borderId="1" xfId="3" applyNumberFormat="1" applyFont="1" applyFill="1" applyBorder="1" applyAlignment="1">
      <alignment vertical="center"/>
    </xf>
    <xf numFmtId="4" fontId="9" fillId="11" borderId="1" xfId="3" applyNumberFormat="1" applyFont="1" applyFill="1" applyBorder="1" applyAlignment="1">
      <alignment horizontal="left" vertical="center"/>
    </xf>
    <xf numFmtId="4" fontId="27" fillId="11" borderId="1" xfId="3" applyNumberFormat="1" applyFont="1" applyFill="1" applyBorder="1" applyAlignment="1">
      <alignment horizontal="left" vertical="center"/>
    </xf>
    <xf numFmtId="4" fontId="6" fillId="11" borderId="1" xfId="3" applyNumberFormat="1" applyFont="1" applyFill="1" applyBorder="1" applyAlignment="1">
      <alignment horizontal="left" vertical="center"/>
    </xf>
    <xf numFmtId="168" fontId="9" fillId="11" borderId="14" xfId="3" applyNumberFormat="1" applyFont="1" applyFill="1" applyBorder="1" applyAlignment="1">
      <alignment horizontal="left" vertical="center" wrapText="1"/>
    </xf>
    <xf numFmtId="4" fontId="13" fillId="11" borderId="1" xfId="3" applyNumberFormat="1" applyFont="1" applyFill="1" applyBorder="1" applyAlignment="1">
      <alignment horizontal="left" vertical="center"/>
    </xf>
    <xf numFmtId="43" fontId="5" fillId="11" borderId="6" xfId="1" applyFont="1" applyFill="1" applyBorder="1" applyAlignment="1">
      <alignment vertical="center"/>
    </xf>
    <xf numFmtId="43" fontId="5" fillId="11" borderId="6" xfId="1" applyFont="1" applyFill="1" applyBorder="1" applyAlignment="1"/>
    <xf numFmtId="43" fontId="6" fillId="11" borderId="12" xfId="1" applyFont="1" applyFill="1" applyBorder="1" applyAlignment="1">
      <alignment horizontal="center" vertical="center" wrapText="1"/>
    </xf>
    <xf numFmtId="43" fontId="5" fillId="11" borderId="12" xfId="1" applyFont="1" applyFill="1" applyBorder="1" applyAlignment="1">
      <alignment vertical="center"/>
    </xf>
    <xf numFmtId="43" fontId="5" fillId="11" borderId="12" xfId="1" applyFont="1" applyFill="1" applyBorder="1" applyAlignment="1"/>
    <xf numFmtId="0" fontId="9" fillId="11" borderId="30" xfId="3" applyFont="1" applyFill="1" applyBorder="1" applyAlignment="1">
      <alignment horizontal="left" vertical="center" wrapText="1"/>
    </xf>
    <xf numFmtId="43" fontId="5" fillId="11" borderId="3" xfId="1" applyFont="1" applyFill="1" applyBorder="1" applyAlignment="1">
      <alignment horizontal="center" vertical="center" wrapText="1"/>
    </xf>
    <xf numFmtId="4" fontId="26" fillId="11" borderId="3" xfId="3" applyNumberFormat="1" applyFont="1" applyFill="1" applyBorder="1" applyAlignment="1">
      <alignment horizontal="left" vertical="center"/>
    </xf>
    <xf numFmtId="4" fontId="13" fillId="11" borderId="3" xfId="3" applyNumberFormat="1" applyFont="1" applyFill="1" applyBorder="1" applyAlignment="1">
      <alignment horizontal="left" vertical="center"/>
    </xf>
    <xf numFmtId="0" fontId="5" fillId="17" borderId="4" xfId="3" applyFont="1" applyFill="1" applyBorder="1" applyAlignment="1">
      <alignment horizontal="left" vertical="top"/>
    </xf>
    <xf numFmtId="0" fontId="5" fillId="17" borderId="4" xfId="3" applyFont="1" applyFill="1" applyBorder="1" applyAlignment="1">
      <alignment horizontal="left" vertical="center" wrapText="1"/>
    </xf>
    <xf numFmtId="0" fontId="5" fillId="17" borderId="4" xfId="3" applyFont="1" applyFill="1" applyBorder="1" applyAlignment="1">
      <alignment horizontal="left" vertical="center"/>
    </xf>
    <xf numFmtId="0" fontId="5" fillId="17" borderId="4" xfId="3" applyFont="1" applyFill="1" applyBorder="1" applyAlignment="1">
      <alignment horizontal="left" vertical="top" wrapText="1" shrinkToFit="1" readingOrder="1"/>
    </xf>
    <xf numFmtId="43" fontId="5" fillId="17" borderId="4" xfId="1" applyFont="1" applyFill="1" applyBorder="1" applyAlignment="1">
      <alignment horizontal="center" vertical="center"/>
    </xf>
    <xf numFmtId="43" fontId="5" fillId="17" borderId="4" xfId="1" applyFont="1" applyFill="1" applyBorder="1" applyAlignment="1">
      <alignment horizontal="right" vertical="center"/>
    </xf>
    <xf numFmtId="0" fontId="5" fillId="17" borderId="1" xfId="3" applyFont="1" applyFill="1" applyBorder="1" applyAlignment="1">
      <alignment horizontal="left" vertical="top"/>
    </xf>
    <xf numFmtId="0" fontId="5" fillId="17" borderId="1" xfId="3" applyFont="1" applyFill="1" applyBorder="1" applyAlignment="1">
      <alignment horizontal="left" vertical="center" wrapText="1"/>
    </xf>
    <xf numFmtId="0" fontId="5" fillId="17" borderId="1" xfId="3" applyFont="1" applyFill="1" applyBorder="1" applyAlignment="1">
      <alignment horizontal="left" vertical="center"/>
    </xf>
    <xf numFmtId="0" fontId="5" fillId="17" borderId="1" xfId="3" applyFont="1" applyFill="1" applyBorder="1" applyAlignment="1">
      <alignment horizontal="left" vertical="top" wrapText="1" shrinkToFit="1" readingOrder="1"/>
    </xf>
    <xf numFmtId="43" fontId="5" fillId="17" borderId="1" xfId="1" applyFont="1" applyFill="1" applyBorder="1" applyAlignment="1">
      <alignment horizontal="center" vertical="center"/>
    </xf>
    <xf numFmtId="43" fontId="5" fillId="17" borderId="1" xfId="1" applyFont="1" applyFill="1" applyBorder="1" applyAlignment="1">
      <alignment horizontal="right" vertical="center"/>
    </xf>
    <xf numFmtId="0" fontId="5" fillId="17" borderId="1" xfId="4" applyFont="1" applyFill="1" applyBorder="1" applyAlignment="1">
      <alignment horizontal="left" vertical="top" wrapText="1" shrinkToFit="1" readingOrder="1"/>
    </xf>
    <xf numFmtId="43" fontId="5" fillId="17" borderId="1" xfId="1" applyFont="1" applyFill="1" applyBorder="1" applyAlignment="1">
      <alignment horizontal="left" vertical="center"/>
    </xf>
    <xf numFmtId="43" fontId="5" fillId="17" borderId="1" xfId="1" applyFont="1" applyFill="1" applyBorder="1" applyAlignment="1">
      <alignment vertical="center" wrapText="1"/>
    </xf>
    <xf numFmtId="0" fontId="5" fillId="17" borderId="3" xfId="3" applyFont="1" applyFill="1" applyBorder="1" applyAlignment="1">
      <alignment horizontal="left" vertical="top"/>
    </xf>
    <xf numFmtId="0" fontId="5" fillId="17" borderId="3" xfId="3" applyFont="1" applyFill="1" applyBorder="1" applyAlignment="1">
      <alignment horizontal="left" vertical="center"/>
    </xf>
    <xf numFmtId="0" fontId="5" fillId="17" borderId="3" xfId="4" applyFont="1" applyFill="1" applyBorder="1" applyAlignment="1">
      <alignment horizontal="left" vertical="top" wrapText="1" shrinkToFit="1" readingOrder="1"/>
    </xf>
    <xf numFmtId="43" fontId="5" fillId="17" borderId="3" xfId="1" applyFont="1" applyFill="1" applyBorder="1" applyAlignment="1">
      <alignment horizontal="center" vertical="center"/>
    </xf>
    <xf numFmtId="0" fontId="5" fillId="21" borderId="32" xfId="3" applyFont="1" applyFill="1" applyBorder="1" applyAlignment="1">
      <alignment horizontal="left" vertical="top"/>
    </xf>
    <xf numFmtId="0" fontId="5" fillId="21" borderId="28" xfId="3" applyFont="1" applyFill="1" applyBorder="1" applyAlignment="1">
      <alignment horizontal="left" vertical="center"/>
    </xf>
    <xf numFmtId="0" fontId="5" fillId="21" borderId="28" xfId="4" applyFont="1" applyFill="1" applyBorder="1" applyAlignment="1">
      <alignment horizontal="left" vertical="top" wrapText="1" shrinkToFit="1" readingOrder="1"/>
    </xf>
    <xf numFmtId="43" fontId="18" fillId="21" borderId="28" xfId="1" applyFont="1" applyFill="1" applyBorder="1" applyAlignment="1">
      <alignment horizontal="center" vertical="center"/>
    </xf>
    <xf numFmtId="0" fontId="5" fillId="14" borderId="1" xfId="3" applyFont="1" applyFill="1" applyBorder="1" applyAlignment="1">
      <alignment horizontal="left" vertical="top"/>
    </xf>
    <xf numFmtId="0" fontId="5" fillId="14" borderId="1" xfId="3" applyFont="1" applyFill="1" applyBorder="1" applyAlignment="1">
      <alignment horizontal="left" vertical="center"/>
    </xf>
    <xf numFmtId="0" fontId="5" fillId="14" borderId="1" xfId="3" applyFont="1" applyFill="1" applyBorder="1" applyAlignment="1">
      <alignment horizontal="left" vertical="top" wrapText="1" shrinkToFit="1" readingOrder="1"/>
    </xf>
    <xf numFmtId="43" fontId="5" fillId="14" borderId="1" xfId="1" applyFont="1" applyFill="1" applyBorder="1" applyAlignment="1">
      <alignment horizontal="center" vertical="center"/>
    </xf>
    <xf numFmtId="43" fontId="5" fillId="14" borderId="1" xfId="1" applyFont="1" applyFill="1" applyBorder="1" applyAlignment="1">
      <alignment vertical="center"/>
    </xf>
    <xf numFmtId="43" fontId="5" fillId="14" borderId="1" xfId="1" applyFont="1" applyFill="1" applyBorder="1" applyAlignment="1"/>
    <xf numFmtId="43" fontId="6" fillId="14" borderId="1" xfId="1" applyFont="1" applyFill="1" applyBorder="1" applyAlignment="1">
      <alignment horizontal="center" vertical="center" wrapText="1"/>
    </xf>
    <xf numFmtId="43" fontId="5" fillId="14" borderId="1" xfId="1" applyFont="1" applyFill="1" applyBorder="1" applyAlignment="1">
      <alignment horizontal="center" vertical="center" wrapText="1"/>
    </xf>
    <xf numFmtId="167" fontId="5" fillId="14" borderId="1" xfId="3" applyNumberFormat="1" applyFont="1" applyFill="1" applyBorder="1" applyAlignment="1">
      <alignment vertical="top" wrapText="1" shrinkToFit="1" readingOrder="1"/>
    </xf>
    <xf numFmtId="43" fontId="29" fillId="14" borderId="1" xfId="1" applyFont="1" applyFill="1" applyBorder="1" applyAlignment="1">
      <alignment horizontal="center" vertical="center"/>
    </xf>
    <xf numFmtId="43" fontId="18" fillId="14" borderId="1" xfId="1" applyFont="1" applyFill="1" applyBorder="1" applyAlignment="1">
      <alignment horizontal="center" vertical="center"/>
    </xf>
    <xf numFmtId="0" fontId="5" fillId="14" borderId="3" xfId="3" applyFont="1" applyFill="1" applyBorder="1" applyAlignment="1">
      <alignment horizontal="left" vertical="center"/>
    </xf>
    <xf numFmtId="43" fontId="5" fillId="14" borderId="3" xfId="1" applyFont="1" applyFill="1" applyBorder="1" applyAlignment="1">
      <alignment horizontal="center" vertical="center"/>
    </xf>
    <xf numFmtId="167" fontId="9" fillId="13" borderId="14" xfId="3" applyNumberFormat="1" applyFont="1" applyFill="1" applyBorder="1" applyAlignment="1">
      <alignment horizontal="left" vertical="center" wrapText="1"/>
    </xf>
    <xf numFmtId="4" fontId="5" fillId="13" borderId="1" xfId="3" applyNumberFormat="1" applyFont="1" applyFill="1" applyBorder="1" applyAlignment="1">
      <alignment horizontal="left" vertical="center"/>
    </xf>
    <xf numFmtId="4" fontId="5" fillId="13" borderId="1" xfId="3" applyNumberFormat="1" applyFont="1" applyFill="1" applyBorder="1" applyAlignment="1">
      <alignment vertical="center"/>
    </xf>
    <xf numFmtId="43" fontId="6" fillId="10" borderId="6" xfId="1" applyFont="1" applyFill="1" applyBorder="1" applyAlignment="1">
      <alignment horizontal="center" vertical="center" wrapText="1"/>
    </xf>
    <xf numFmtId="43" fontId="5" fillId="19" borderId="22" xfId="1" applyFont="1" applyFill="1" applyBorder="1" applyAlignment="1">
      <alignment horizontal="center" vertical="center" wrapText="1"/>
    </xf>
    <xf numFmtId="4" fontId="5" fillId="19" borderId="28" xfId="3" applyNumberFormat="1" applyFont="1" applyFill="1" applyBorder="1" applyAlignment="1">
      <alignment horizontal="left" vertical="center"/>
    </xf>
    <xf numFmtId="4" fontId="5" fillId="19" borderId="29" xfId="3" applyNumberFormat="1" applyFont="1" applyFill="1" applyBorder="1" applyAlignment="1">
      <alignment vertical="center"/>
    </xf>
    <xf numFmtId="4" fontId="5" fillId="12" borderId="4" xfId="3" applyNumberFormat="1" applyFont="1" applyFill="1" applyBorder="1" applyAlignment="1">
      <alignment horizontal="center" vertical="center"/>
    </xf>
    <xf numFmtId="4" fontId="9" fillId="12" borderId="4" xfId="3" applyNumberFormat="1" applyFont="1" applyFill="1" applyBorder="1" applyAlignment="1">
      <alignment horizontal="left" vertical="center"/>
    </xf>
    <xf numFmtId="4" fontId="26" fillId="12" borderId="1" xfId="3" applyNumberFormat="1" applyFont="1" applyFill="1" applyBorder="1" applyAlignment="1">
      <alignment horizontal="left" vertical="center"/>
    </xf>
    <xf numFmtId="4" fontId="9" fillId="12" borderId="1" xfId="3" applyNumberFormat="1" applyFont="1" applyFill="1" applyBorder="1" applyAlignment="1">
      <alignment horizontal="left" vertical="center"/>
    </xf>
    <xf numFmtId="43" fontId="6" fillId="12" borderId="6" xfId="1" applyFont="1" applyFill="1" applyBorder="1" applyAlignment="1">
      <alignment horizontal="center" vertical="center" wrapText="1"/>
    </xf>
    <xf numFmtId="4" fontId="7" fillId="12" borderId="1" xfId="3" applyNumberFormat="1" applyFont="1" applyFill="1" applyBorder="1" applyAlignment="1">
      <alignment horizontal="left" vertical="center"/>
    </xf>
    <xf numFmtId="4" fontId="5" fillId="12" borderId="1" xfId="3" applyNumberFormat="1" applyFont="1" applyFill="1" applyBorder="1" applyAlignment="1">
      <alignment vertical="center"/>
    </xf>
    <xf numFmtId="43" fontId="5" fillId="5" borderId="25" xfId="1" applyFont="1" applyFill="1" applyBorder="1" applyAlignment="1">
      <alignment horizontal="right" vertical="center"/>
    </xf>
    <xf numFmtId="4" fontId="7" fillId="5" borderId="28" xfId="3" applyNumberFormat="1" applyFont="1" applyFill="1" applyBorder="1" applyAlignment="1">
      <alignment horizontal="left" vertical="center"/>
    </xf>
    <xf numFmtId="4" fontId="9" fillId="5" borderId="29" xfId="3" applyNumberFormat="1" applyFont="1" applyFill="1" applyBorder="1" applyAlignment="1">
      <alignment horizontal="left" vertical="center"/>
    </xf>
    <xf numFmtId="0" fontId="5" fillId="9" borderId="18" xfId="3" applyFont="1" applyFill="1" applyBorder="1" applyAlignment="1">
      <alignment horizontal="left" vertical="top"/>
    </xf>
    <xf numFmtId="43" fontId="5" fillId="9" borderId="18" xfId="1" applyFont="1" applyFill="1" applyBorder="1" applyAlignment="1">
      <alignment horizontal="left" vertical="center"/>
    </xf>
    <xf numFmtId="43" fontId="5" fillId="9" borderId="18" xfId="1" applyFont="1" applyFill="1" applyBorder="1" applyAlignment="1">
      <alignment horizontal="left" vertical="center" wrapText="1"/>
    </xf>
    <xf numFmtId="0" fontId="5" fillId="0" borderId="4" xfId="3" applyFont="1" applyFill="1" applyBorder="1" applyAlignment="1">
      <alignment horizontal="left" vertical="top" wrapText="1"/>
    </xf>
    <xf numFmtId="0" fontId="5" fillId="0" borderId="4" xfId="3" applyFont="1" applyFill="1" applyBorder="1" applyAlignment="1">
      <alignment horizontal="left" vertical="center"/>
    </xf>
    <xf numFmtId="0" fontId="5" fillId="0" borderId="4" xfId="3" applyFont="1" applyFill="1" applyBorder="1" applyAlignment="1">
      <alignment horizontal="left" vertical="center" wrapText="1" shrinkToFit="1" readingOrder="1"/>
    </xf>
    <xf numFmtId="43" fontId="18" fillId="0" borderId="4" xfId="1" applyFont="1" applyFill="1" applyBorder="1" applyAlignment="1">
      <alignment horizontal="center" vertical="center"/>
    </xf>
    <xf numFmtId="43" fontId="5" fillId="0" borderId="4" xfId="1" applyFont="1" applyFill="1" applyBorder="1" applyAlignment="1">
      <alignment horizontal="center" vertical="center"/>
    </xf>
    <xf numFmtId="43" fontId="6" fillId="0" borderId="4" xfId="1" applyFont="1" applyFill="1" applyBorder="1" applyAlignment="1">
      <alignment horizontal="center" vertical="center" wrapText="1"/>
    </xf>
    <xf numFmtId="43" fontId="18" fillId="0" borderId="4" xfId="1" applyFont="1" applyFill="1" applyBorder="1" applyAlignment="1">
      <alignment vertical="center"/>
    </xf>
    <xf numFmtId="43" fontId="5" fillId="0" borderId="4" xfId="1" applyFont="1" applyFill="1" applyBorder="1" applyAlignment="1"/>
    <xf numFmtId="0" fontId="5" fillId="3" borderId="1" xfId="3" applyFont="1" applyFill="1" applyBorder="1" applyAlignment="1">
      <alignment horizontal="left" vertical="center"/>
    </xf>
    <xf numFmtId="0" fontId="5" fillId="3" borderId="1" xfId="3" applyFont="1" applyFill="1" applyBorder="1" applyAlignment="1">
      <alignment horizontal="left" vertical="top" wrapText="1" shrinkToFit="1" readingOrder="1"/>
    </xf>
    <xf numFmtId="43" fontId="5" fillId="3" borderId="1" xfId="1" applyFont="1" applyFill="1" applyBorder="1" applyAlignment="1">
      <alignment horizontal="center" vertical="center"/>
    </xf>
    <xf numFmtId="0" fontId="19" fillId="0" borderId="0" xfId="0" applyFont="1" applyFill="1" applyBorder="1" applyAlignment="1"/>
    <xf numFmtId="43" fontId="19" fillId="0" borderId="0" xfId="1" applyFont="1" applyFill="1" applyBorder="1" applyAlignment="1"/>
    <xf numFmtId="0" fontId="17" fillId="22" borderId="0" xfId="0" applyFont="1" applyFill="1" applyBorder="1" applyAlignment="1">
      <alignment horizontal="left"/>
    </xf>
    <xf numFmtId="43" fontId="5" fillId="10" borderId="1" xfId="1" applyFont="1" applyFill="1" applyBorder="1" applyAlignment="1">
      <alignment horizontal="left" vertical="center"/>
    </xf>
    <xf numFmtId="43" fontId="5" fillId="10" borderId="1" xfId="3" applyNumberFormat="1" applyFont="1" applyFill="1" applyBorder="1" applyAlignment="1">
      <alignment horizontal="left" vertical="center"/>
    </xf>
    <xf numFmtId="0" fontId="5" fillId="10" borderId="1" xfId="3" applyFont="1" applyFill="1" applyBorder="1" applyAlignment="1">
      <alignment horizontal="left" vertical="center" wrapText="1"/>
    </xf>
    <xf numFmtId="0" fontId="19" fillId="0" borderId="1" xfId="0" applyFont="1" applyFill="1" applyBorder="1" applyAlignment="1"/>
    <xf numFmtId="43" fontId="19" fillId="0" borderId="1" xfId="1" applyFont="1" applyFill="1" applyBorder="1" applyAlignment="1"/>
    <xf numFmtId="0" fontId="19" fillId="0" borderId="2" xfId="0" applyFont="1" applyFill="1" applyBorder="1" applyAlignment="1">
      <alignment horizontal="left"/>
    </xf>
    <xf numFmtId="0" fontId="31" fillId="0" borderId="0" xfId="6" applyFont="1"/>
    <xf numFmtId="0" fontId="32" fillId="0" borderId="1" xfId="6" applyFont="1" applyFill="1" applyBorder="1" applyAlignment="1">
      <alignment horizontal="center" vertical="center" wrapText="1"/>
    </xf>
    <xf numFmtId="171" fontId="0" fillId="0" borderId="0" xfId="1" applyNumberFormat="1" applyFont="1"/>
    <xf numFmtId="171" fontId="0" fillId="14" borderId="1" xfId="1" applyNumberFormat="1" applyFont="1" applyFill="1" applyBorder="1"/>
    <xf numFmtId="171" fontId="0" fillId="8" borderId="4" xfId="1" applyNumberFormat="1" applyFont="1" applyFill="1" applyBorder="1"/>
    <xf numFmtId="171" fontId="0" fillId="3" borderId="1" xfId="1" applyNumberFormat="1" applyFont="1" applyFill="1" applyBorder="1"/>
    <xf numFmtId="171" fontId="24" fillId="3" borderId="1" xfId="1" applyNumberFormat="1" applyFont="1" applyFill="1" applyBorder="1"/>
    <xf numFmtId="0" fontId="22" fillId="0" borderId="1" xfId="0" applyFont="1" applyBorder="1"/>
    <xf numFmtId="4" fontId="26" fillId="19" borderId="28" xfId="3" applyNumberFormat="1" applyFont="1" applyFill="1" applyBorder="1" applyAlignment="1">
      <alignment horizontal="left" vertical="center"/>
    </xf>
    <xf numFmtId="167" fontId="5" fillId="4" borderId="1" xfId="3" applyNumberFormat="1" applyFont="1" applyFill="1" applyBorder="1" applyAlignment="1">
      <alignment horizontal="left" vertical="center" wrapText="1"/>
    </xf>
    <xf numFmtId="167" fontId="6" fillId="4" borderId="1" xfId="3" applyNumberFormat="1" applyFont="1" applyFill="1" applyBorder="1" applyAlignment="1">
      <alignment horizontal="center" vertical="center"/>
    </xf>
    <xf numFmtId="167" fontId="5" fillId="14" borderId="1" xfId="3" applyNumberFormat="1" applyFont="1" applyFill="1" applyBorder="1" applyAlignment="1">
      <alignment horizontal="left" vertical="center" wrapText="1"/>
    </xf>
    <xf numFmtId="167" fontId="5" fillId="15" borderId="1" xfId="3" applyNumberFormat="1" applyFont="1" applyFill="1" applyBorder="1" applyAlignment="1">
      <alignment horizontal="left" vertical="center" wrapText="1"/>
    </xf>
    <xf numFmtId="167" fontId="6" fillId="15" borderId="1" xfId="3" applyNumberFormat="1" applyFont="1" applyFill="1" applyBorder="1" applyAlignment="1">
      <alignment horizontal="center" vertical="center"/>
    </xf>
    <xf numFmtId="4" fontId="13" fillId="13" borderId="4" xfId="3" applyNumberFormat="1" applyFont="1" applyFill="1" applyBorder="1" applyAlignment="1">
      <alignment horizontal="center" vertical="center"/>
    </xf>
    <xf numFmtId="167" fontId="9" fillId="15" borderId="1" xfId="3" applyNumberFormat="1" applyFont="1" applyFill="1" applyBorder="1" applyAlignment="1">
      <alignment horizontal="left" vertical="center" wrapText="1"/>
    </xf>
    <xf numFmtId="4" fontId="11" fillId="17" borderId="1" xfId="3" applyNumberFormat="1" applyFont="1" applyFill="1" applyBorder="1" applyAlignment="1">
      <alignment horizontal="right" vertical="center"/>
    </xf>
    <xf numFmtId="43" fontId="7" fillId="3" borderId="22" xfId="3" applyNumberFormat="1" applyFont="1" applyFill="1" applyBorder="1" applyAlignment="1">
      <alignment horizontal="center" vertical="center"/>
    </xf>
    <xf numFmtId="43" fontId="8" fillId="16" borderId="22" xfId="3" applyNumberFormat="1" applyFont="1" applyFill="1" applyBorder="1" applyAlignment="1">
      <alignment horizontal="center"/>
    </xf>
    <xf numFmtId="165" fontId="26" fillId="5" borderId="25" xfId="3" applyNumberFormat="1" applyFont="1" applyFill="1" applyBorder="1" applyAlignment="1">
      <alignment horizontal="left" vertical="center"/>
    </xf>
    <xf numFmtId="43" fontId="7" fillId="19" borderId="28" xfId="1" applyFont="1" applyFill="1" applyBorder="1" applyAlignment="1">
      <alignment horizontal="left" vertical="center"/>
    </xf>
    <xf numFmtId="4" fontId="13" fillId="11" borderId="1" xfId="3" applyNumberFormat="1" applyFont="1" applyFill="1" applyBorder="1" applyAlignment="1">
      <alignment horizontal="right" vertical="center"/>
    </xf>
    <xf numFmtId="4" fontId="9" fillId="11" borderId="1" xfId="3" applyNumberFormat="1" applyFont="1" applyFill="1" applyBorder="1" applyAlignment="1">
      <alignment horizontal="right" vertical="center"/>
    </xf>
    <xf numFmtId="4" fontId="6" fillId="21" borderId="28" xfId="3" applyNumberFormat="1" applyFont="1" applyFill="1" applyBorder="1" applyAlignment="1">
      <alignment horizontal="right" vertical="center"/>
    </xf>
    <xf numFmtId="4" fontId="5" fillId="14" borderId="1" xfId="3" applyNumberFormat="1" applyFont="1" applyFill="1" applyBorder="1" applyAlignment="1">
      <alignment horizontal="right" vertical="center"/>
    </xf>
    <xf numFmtId="4" fontId="6" fillId="14" borderId="1" xfId="3" applyNumberFormat="1" applyFont="1" applyFill="1" applyBorder="1" applyAlignment="1">
      <alignment horizontal="right" vertical="center"/>
    </xf>
    <xf numFmtId="4" fontId="5" fillId="14" borderId="3" xfId="3" applyNumberFormat="1" applyFont="1" applyFill="1" applyBorder="1" applyAlignment="1">
      <alignment horizontal="right" vertical="center"/>
    </xf>
    <xf numFmtId="43" fontId="3" fillId="0" borderId="1" xfId="1" applyFont="1" applyFill="1" applyBorder="1" applyAlignment="1"/>
    <xf numFmtId="4" fontId="18" fillId="7" borderId="28" xfId="3" applyNumberFormat="1" applyFont="1" applyFill="1" applyBorder="1" applyAlignment="1">
      <alignment horizontal="right" vertical="center"/>
    </xf>
    <xf numFmtId="167" fontId="5" fillId="14" borderId="18" xfId="3" applyNumberFormat="1" applyFont="1" applyFill="1" applyBorder="1" applyAlignment="1">
      <alignment horizontal="left" vertical="center" wrapText="1"/>
    </xf>
    <xf numFmtId="167" fontId="6" fillId="14" borderId="18" xfId="3" applyNumberFormat="1" applyFont="1" applyFill="1" applyBorder="1" applyAlignment="1">
      <alignment horizontal="center" vertical="center"/>
    </xf>
    <xf numFmtId="49" fontId="5" fillId="4" borderId="2" xfId="1" applyNumberFormat="1" applyFont="1" applyFill="1" applyBorder="1" applyAlignment="1">
      <alignment horizontal="center" vertical="top" wrapText="1"/>
    </xf>
    <xf numFmtId="43" fontId="5" fillId="4" borderId="4" xfId="1" applyFont="1" applyFill="1" applyBorder="1" applyAlignment="1">
      <alignment horizontal="left" vertical="top" wrapText="1"/>
    </xf>
    <xf numFmtId="43" fontId="6" fillId="4" borderId="4" xfId="1" applyFont="1" applyFill="1" applyBorder="1" applyAlignment="1">
      <alignment horizontal="left" vertical="center"/>
    </xf>
    <xf numFmtId="4" fontId="10" fillId="14" borderId="1" xfId="3" applyNumberFormat="1" applyFont="1" applyFill="1" applyBorder="1" applyAlignment="1">
      <alignment horizontal="center" vertical="center"/>
    </xf>
    <xf numFmtId="4" fontId="5" fillId="3" borderId="1" xfId="3" applyNumberFormat="1" applyFont="1" applyFill="1" applyBorder="1" applyAlignment="1">
      <alignment vertical="center"/>
    </xf>
    <xf numFmtId="4" fontId="6" fillId="3" borderId="1" xfId="3" applyNumberFormat="1" applyFont="1" applyFill="1" applyBorder="1" applyAlignment="1">
      <alignment vertical="center"/>
    </xf>
    <xf numFmtId="4" fontId="5" fillId="10" borderId="4" xfId="3" applyNumberFormat="1" applyFont="1" applyFill="1" applyBorder="1" applyAlignment="1">
      <alignment horizontal="left" vertical="top" wrapText="1"/>
    </xf>
    <xf numFmtId="4" fontId="5" fillId="10" borderId="4" xfId="3" applyNumberFormat="1" applyFont="1" applyFill="1" applyBorder="1" applyAlignment="1">
      <alignment horizontal="right" vertical="center"/>
    </xf>
    <xf numFmtId="4" fontId="8" fillId="10" borderId="4" xfId="3" applyNumberFormat="1" applyFont="1" applyFill="1" applyBorder="1" applyAlignment="1">
      <alignment horizontal="right" vertical="center"/>
    </xf>
    <xf numFmtId="167" fontId="5" fillId="7" borderId="25" xfId="3" applyNumberFormat="1" applyFont="1" applyFill="1" applyBorder="1" applyAlignment="1">
      <alignment vertical="center"/>
    </xf>
    <xf numFmtId="14" fontId="0" fillId="0" borderId="0" xfId="0" applyNumberFormat="1"/>
    <xf numFmtId="43" fontId="0" fillId="0" borderId="0" xfId="1" applyFont="1"/>
    <xf numFmtId="167" fontId="5" fillId="17" borderId="1" xfId="3" applyNumberFormat="1" applyFont="1" applyFill="1" applyBorder="1" applyAlignment="1">
      <alignment horizontal="left" vertical="top" wrapText="1"/>
    </xf>
    <xf numFmtId="4" fontId="6" fillId="17" borderId="1" xfId="3" applyNumberFormat="1" applyFont="1" applyFill="1" applyBorder="1" applyAlignment="1">
      <alignment horizontal="right" vertical="center"/>
    </xf>
    <xf numFmtId="0" fontId="5" fillId="3" borderId="1" xfId="3" applyFont="1" applyFill="1" applyBorder="1" applyAlignment="1">
      <alignment horizontal="left" vertical="top" wrapText="1"/>
    </xf>
    <xf numFmtId="43" fontId="10" fillId="15" borderId="1" xfId="1" applyFont="1" applyFill="1" applyBorder="1" applyAlignment="1">
      <alignment horizontal="center" vertical="top" wrapText="1"/>
    </xf>
    <xf numFmtId="4" fontId="26" fillId="3" borderId="1" xfId="3" applyNumberFormat="1" applyFont="1" applyFill="1" applyBorder="1" applyAlignment="1">
      <alignment horizontal="left" vertical="center"/>
    </xf>
    <xf numFmtId="43" fontId="18" fillId="14" borderId="0" xfId="1" applyFont="1" applyFill="1" applyBorder="1" applyAlignment="1">
      <alignment horizontal="center" vertical="center"/>
    </xf>
    <xf numFmtId="43" fontId="22" fillId="0" borderId="0" xfId="1" applyFont="1" applyFill="1" applyAlignment="1"/>
    <xf numFmtId="0" fontId="5" fillId="3" borderId="1" xfId="3" applyFont="1" applyFill="1" applyBorder="1" applyAlignment="1">
      <alignment horizontal="left" vertical="center" wrapText="1"/>
    </xf>
    <xf numFmtId="167" fontId="5" fillId="3" borderId="1" xfId="3" applyNumberFormat="1" applyFont="1" applyFill="1" applyBorder="1" applyAlignment="1">
      <alignment horizontal="left" vertical="center" wrapText="1"/>
    </xf>
    <xf numFmtId="43" fontId="18" fillId="3" borderId="1" xfId="1" applyFont="1" applyFill="1" applyBorder="1" applyAlignment="1">
      <alignment horizontal="center" vertical="center"/>
    </xf>
    <xf numFmtId="0" fontId="9" fillId="3" borderId="1" xfId="3" applyFont="1" applyFill="1" applyBorder="1" applyAlignment="1">
      <alignment horizontal="left" vertical="center" wrapText="1"/>
    </xf>
    <xf numFmtId="43" fontId="5" fillId="3" borderId="1" xfId="1" applyFont="1" applyFill="1" applyBorder="1" applyAlignment="1">
      <alignment horizontal="center" vertical="center" wrapText="1"/>
    </xf>
    <xf numFmtId="4" fontId="13" fillId="3" borderId="1" xfId="3" applyNumberFormat="1" applyFont="1" applyFill="1" applyBorder="1" applyAlignment="1">
      <alignment horizontal="left" vertical="center"/>
    </xf>
    <xf numFmtId="43" fontId="5" fillId="14" borderId="0" xfId="1" applyFont="1" applyFill="1" applyBorder="1" applyAlignment="1">
      <alignment horizontal="center" vertical="center"/>
    </xf>
    <xf numFmtId="43" fontId="6" fillId="14" borderId="3" xfId="1" applyFont="1" applyFill="1" applyBorder="1" applyAlignment="1">
      <alignment horizontal="center" vertical="center"/>
    </xf>
    <xf numFmtId="4" fontId="26" fillId="13" borderId="1" xfId="3" applyNumberFormat="1" applyFont="1" applyFill="1" applyBorder="1" applyAlignment="1">
      <alignment horizontal="center" vertical="center"/>
    </xf>
    <xf numFmtId="0" fontId="0" fillId="0" borderId="2" xfId="0" applyFill="1" applyBorder="1"/>
    <xf numFmtId="43" fontId="0" fillId="0" borderId="8" xfId="1" applyFont="1" applyFill="1" applyBorder="1" applyAlignment="1"/>
    <xf numFmtId="43" fontId="21" fillId="0" borderId="9" xfId="0" applyNumberFormat="1" applyFont="1" applyBorder="1" applyAlignment="1"/>
    <xf numFmtId="43" fontId="0" fillId="11" borderId="36" xfId="1" applyFont="1" applyFill="1" applyBorder="1" applyAlignment="1"/>
    <xf numFmtId="43" fontId="0" fillId="0" borderId="37" xfId="1" applyFont="1" applyBorder="1" applyAlignment="1"/>
    <xf numFmtId="43" fontId="0" fillId="14" borderId="37" xfId="1" applyFont="1" applyFill="1" applyBorder="1" applyAlignment="1"/>
    <xf numFmtId="43" fontId="0" fillId="4" borderId="37" xfId="1" applyFont="1" applyFill="1" applyBorder="1" applyAlignment="1"/>
    <xf numFmtId="43" fontId="0" fillId="12" borderId="37" xfId="1" applyFont="1" applyFill="1" applyBorder="1" applyAlignment="1"/>
    <xf numFmtId="43" fontId="0" fillId="10" borderId="37" xfId="1" applyFont="1" applyFill="1" applyBorder="1" applyAlignment="1"/>
    <xf numFmtId="43" fontId="0" fillId="9" borderId="37" xfId="1" applyFont="1" applyFill="1" applyBorder="1" applyAlignment="1"/>
    <xf numFmtId="43" fontId="21" fillId="0" borderId="38" xfId="1" applyFont="1" applyBorder="1" applyAlignment="1"/>
    <xf numFmtId="171" fontId="0" fillId="0" borderId="3" xfId="1" applyNumberFormat="1" applyFont="1" applyFill="1" applyBorder="1"/>
    <xf numFmtId="171" fontId="21" fillId="0" borderId="4" xfId="1" applyNumberFormat="1" applyFont="1" applyBorder="1"/>
    <xf numFmtId="171" fontId="0" fillId="11" borderId="36" xfId="1" applyNumberFormat="1" applyFont="1" applyFill="1" applyBorder="1"/>
    <xf numFmtId="171" fontId="0" fillId="0" borderId="37" xfId="1" applyNumberFormat="1" applyFont="1" applyBorder="1"/>
    <xf numFmtId="171" fontId="0" fillId="14" borderId="37" xfId="1" applyNumberFormat="1" applyFont="1" applyFill="1" applyBorder="1"/>
    <xf numFmtId="171" fontId="0" fillId="4" borderId="37" xfId="1" applyNumberFormat="1" applyFont="1" applyFill="1" applyBorder="1"/>
    <xf numFmtId="171" fontId="0" fillId="12" borderId="37" xfId="1" applyNumberFormat="1" applyFont="1" applyFill="1" applyBorder="1"/>
    <xf numFmtId="171" fontId="0" fillId="10" borderId="37" xfId="1" applyNumberFormat="1" applyFont="1" applyFill="1" applyBorder="1"/>
    <xf numFmtId="171" fontId="0" fillId="9" borderId="37" xfId="1" applyNumberFormat="1" applyFont="1" applyFill="1" applyBorder="1"/>
    <xf numFmtId="171" fontId="0" fillId="9" borderId="37" xfId="1" applyNumberFormat="1" applyFont="1" applyFill="1" applyBorder="1" applyAlignment="1"/>
    <xf numFmtId="171" fontId="21" fillId="0" borderId="38" xfId="1" applyNumberFormat="1" applyFont="1" applyBorder="1"/>
    <xf numFmtId="43" fontId="1" fillId="0" borderId="39" xfId="1" applyFont="1" applyFill="1" applyBorder="1"/>
    <xf numFmtId="43" fontId="22" fillId="0" borderId="4" xfId="1" applyFont="1" applyBorder="1"/>
    <xf numFmtId="43" fontId="1" fillId="11" borderId="36" xfId="1" applyFont="1" applyFill="1" applyBorder="1"/>
    <xf numFmtId="43" fontId="1" fillId="0" borderId="37" xfId="1" applyFont="1" applyBorder="1"/>
    <xf numFmtId="43" fontId="1" fillId="14" borderId="37" xfId="1" applyFont="1" applyFill="1" applyBorder="1"/>
    <xf numFmtId="43" fontId="1" fillId="4" borderId="37" xfId="1" applyFont="1" applyFill="1" applyBorder="1"/>
    <xf numFmtId="43" fontId="1" fillId="12" borderId="37" xfId="1" applyFont="1" applyFill="1" applyBorder="1"/>
    <xf numFmtId="43" fontId="1" fillId="10" borderId="37" xfId="1" applyFont="1" applyFill="1" applyBorder="1"/>
    <xf numFmtId="43" fontId="1" fillId="9" borderId="37" xfId="1" applyFont="1" applyFill="1" applyBorder="1"/>
    <xf numFmtId="43" fontId="21" fillId="0" borderId="38" xfId="1" applyFont="1" applyBorder="1"/>
    <xf numFmtId="43" fontId="0" fillId="0" borderId="3" xfId="1" applyFont="1" applyFill="1" applyBorder="1"/>
    <xf numFmtId="43" fontId="0" fillId="11" borderId="36" xfId="1" applyFont="1" applyFill="1" applyBorder="1"/>
    <xf numFmtId="43" fontId="0" fillId="0" borderId="37" xfId="1" applyFont="1" applyBorder="1"/>
    <xf numFmtId="43" fontId="0" fillId="14" borderId="37" xfId="1" applyFont="1" applyFill="1" applyBorder="1"/>
    <xf numFmtId="43" fontId="0" fillId="4" borderId="37" xfId="1" applyFont="1" applyFill="1" applyBorder="1"/>
    <xf numFmtId="43" fontId="0" fillId="12" borderId="37" xfId="1" applyFont="1" applyFill="1" applyBorder="1"/>
    <xf numFmtId="43" fontId="0" fillId="10" borderId="37" xfId="1" applyFont="1" applyFill="1" applyBorder="1"/>
    <xf numFmtId="43" fontId="0" fillId="9" borderId="37" xfId="1" applyFont="1" applyFill="1" applyBorder="1"/>
    <xf numFmtId="43" fontId="0" fillId="8" borderId="15" xfId="1" applyFont="1" applyFill="1" applyBorder="1"/>
    <xf numFmtId="43" fontId="0" fillId="11" borderId="37" xfId="1" applyFont="1" applyFill="1" applyBorder="1" applyAlignment="1"/>
    <xf numFmtId="43" fontId="0" fillId="18" borderId="40" xfId="1" applyFont="1" applyFill="1" applyBorder="1"/>
    <xf numFmtId="43" fontId="0" fillId="18" borderId="41" xfId="1" applyFont="1" applyFill="1" applyBorder="1"/>
    <xf numFmtId="43" fontId="0" fillId="0" borderId="41" xfId="1" applyFont="1" applyBorder="1" applyAlignment="1"/>
    <xf numFmtId="43" fontId="21" fillId="0" borderId="42" xfId="1" applyFont="1" applyBorder="1" applyAlignment="1"/>
    <xf numFmtId="171" fontId="0" fillId="8" borderId="18" xfId="1" applyNumberFormat="1" applyFont="1" applyFill="1" applyBorder="1"/>
    <xf numFmtId="171" fontId="0" fillId="18" borderId="40" xfId="1" applyNumberFormat="1" applyFont="1" applyFill="1" applyBorder="1"/>
    <xf numFmtId="171" fontId="0" fillId="18" borderId="43" xfId="1" applyNumberFormat="1" applyFont="1" applyFill="1" applyBorder="1"/>
    <xf numFmtId="171" fontId="0" fillId="11" borderId="37" xfId="1" applyNumberFormat="1" applyFont="1" applyFill="1" applyBorder="1"/>
    <xf numFmtId="171" fontId="0" fillId="12" borderId="41" xfId="1" applyNumberFormat="1" applyFont="1" applyFill="1" applyBorder="1"/>
    <xf numFmtId="171" fontId="21" fillId="0" borderId="42" xfId="1" applyNumberFormat="1" applyFont="1" applyBorder="1"/>
    <xf numFmtId="0" fontId="0" fillId="8" borderId="18" xfId="0" applyFill="1" applyBorder="1"/>
    <xf numFmtId="0" fontId="0" fillId="18" borderId="40" xfId="0" applyFill="1" applyBorder="1"/>
    <xf numFmtId="0" fontId="0" fillId="18" borderId="43" xfId="0" applyFill="1" applyBorder="1"/>
    <xf numFmtId="43" fontId="0" fillId="11" borderId="37" xfId="1" applyFont="1" applyFill="1" applyBorder="1"/>
    <xf numFmtId="43" fontId="0" fillId="12" borderId="41" xfId="1" applyFont="1" applyFill="1" applyBorder="1"/>
    <xf numFmtId="43" fontId="22" fillId="0" borderId="42" xfId="1" applyFont="1" applyBorder="1"/>
    <xf numFmtId="0" fontId="0" fillId="11" borderId="37" xfId="0" applyFill="1" applyBorder="1"/>
    <xf numFmtId="0" fontId="0" fillId="0" borderId="37" xfId="0" applyBorder="1"/>
    <xf numFmtId="0" fontId="0" fillId="14" borderId="37" xfId="0" applyFill="1" applyBorder="1"/>
    <xf numFmtId="0" fontId="0" fillId="9" borderId="37" xfId="0" applyFill="1" applyBorder="1"/>
    <xf numFmtId="0" fontId="0" fillId="4" borderId="37" xfId="0" applyFill="1" applyBorder="1"/>
    <xf numFmtId="0" fontId="0" fillId="12" borderId="41" xfId="0" applyFill="1" applyBorder="1"/>
    <xf numFmtId="0" fontId="0" fillId="10" borderId="37" xfId="0" applyFill="1" applyBorder="1"/>
    <xf numFmtId="0" fontId="0" fillId="0" borderId="42" xfId="0" applyBorder="1"/>
    <xf numFmtId="43" fontId="0" fillId="13" borderId="37" xfId="1" applyFont="1" applyFill="1" applyBorder="1" applyAlignment="1"/>
    <xf numFmtId="171" fontId="0" fillId="13" borderId="37" xfId="1" applyNumberFormat="1" applyFont="1" applyFill="1" applyBorder="1"/>
    <xf numFmtId="43" fontId="0" fillId="13" borderId="37" xfId="1" applyFont="1" applyFill="1" applyBorder="1"/>
    <xf numFmtId="43" fontId="23" fillId="0" borderId="42" xfId="1" applyFont="1" applyBorder="1"/>
    <xf numFmtId="0" fontId="0" fillId="13" borderId="37" xfId="0" applyFill="1" applyBorder="1"/>
    <xf numFmtId="0" fontId="0" fillId="12" borderId="37" xfId="0" applyFill="1" applyBorder="1"/>
    <xf numFmtId="165" fontId="20" fillId="0" borderId="0" xfId="0" applyNumberFormat="1" applyFont="1"/>
    <xf numFmtId="43" fontId="0" fillId="14" borderId="34" xfId="1" applyFont="1" applyFill="1" applyBorder="1" applyAlignment="1"/>
    <xf numFmtId="0" fontId="20" fillId="0" borderId="1" xfId="0" applyFont="1" applyFill="1" applyBorder="1"/>
    <xf numFmtId="171" fontId="20" fillId="0" borderId="1" xfId="1" applyNumberFormat="1" applyFont="1" applyBorder="1"/>
    <xf numFmtId="165" fontId="20" fillId="0" borderId="1" xfId="0" applyNumberFormat="1" applyFont="1" applyBorder="1"/>
    <xf numFmtId="43" fontId="5" fillId="24" borderId="1" xfId="1" applyFont="1" applyFill="1" applyBorder="1" applyAlignment="1">
      <alignment horizontal="center" vertical="center"/>
    </xf>
    <xf numFmtId="0" fontId="5" fillId="24" borderId="3" xfId="3" applyFont="1" applyFill="1" applyBorder="1" applyAlignment="1">
      <alignment horizontal="left" vertical="center"/>
    </xf>
    <xf numFmtId="4" fontId="5" fillId="24" borderId="3" xfId="3" applyNumberFormat="1" applyFont="1" applyFill="1" applyBorder="1" applyAlignment="1">
      <alignment horizontal="left" vertical="top" wrapText="1" shrinkToFit="1" readingOrder="1"/>
    </xf>
    <xf numFmtId="168" fontId="9" fillId="24" borderId="3" xfId="3" applyNumberFormat="1" applyFont="1" applyFill="1" applyBorder="1" applyAlignment="1">
      <alignment horizontal="left" vertical="center"/>
    </xf>
    <xf numFmtId="168" fontId="7" fillId="24" borderId="3" xfId="3" applyNumberFormat="1" applyFont="1" applyFill="1" applyBorder="1" applyAlignment="1">
      <alignment horizontal="left" vertical="center"/>
    </xf>
    <xf numFmtId="43" fontId="7" fillId="24" borderId="3" xfId="1" applyFont="1" applyFill="1" applyBorder="1" applyAlignment="1">
      <alignment horizontal="left" vertical="center"/>
    </xf>
    <xf numFmtId="167" fontId="6" fillId="4" borderId="1" xfId="3" applyNumberFormat="1" applyFont="1" applyFill="1" applyBorder="1" applyAlignment="1">
      <alignment horizontal="left" vertical="center" wrapText="1"/>
    </xf>
    <xf numFmtId="167" fontId="10" fillId="4" borderId="1" xfId="3" applyNumberFormat="1" applyFont="1" applyFill="1" applyBorder="1" applyAlignment="1">
      <alignment horizontal="left" vertical="center"/>
    </xf>
    <xf numFmtId="43" fontId="5" fillId="4" borderId="2" xfId="1" applyFont="1" applyFill="1" applyBorder="1" applyAlignment="1">
      <alignment horizontal="center" vertical="center" wrapText="1"/>
    </xf>
    <xf numFmtId="4" fontId="5" fillId="4" borderId="1" xfId="3" applyNumberFormat="1" applyFont="1" applyFill="1" applyBorder="1" applyAlignment="1">
      <alignment horizontal="right" vertical="center"/>
    </xf>
    <xf numFmtId="4" fontId="9" fillId="4" borderId="1" xfId="3" applyNumberFormat="1" applyFont="1" applyFill="1" applyBorder="1" applyAlignment="1">
      <alignment horizontal="right" vertical="center"/>
    </xf>
    <xf numFmtId="167" fontId="5" fillId="4" borderId="2" xfId="3" applyNumberFormat="1" applyFont="1" applyFill="1" applyBorder="1" applyAlignment="1">
      <alignment horizontal="left" vertical="center" wrapText="1"/>
    </xf>
    <xf numFmtId="0" fontId="5" fillId="4" borderId="4" xfId="3" applyFont="1" applyFill="1" applyBorder="1" applyAlignment="1">
      <alignment vertical="top" wrapText="1" shrinkToFit="1" readingOrder="1"/>
    </xf>
    <xf numFmtId="43" fontId="18" fillId="3" borderId="1" xfId="1" applyFont="1" applyFill="1" applyBorder="1" applyAlignment="1">
      <alignment vertical="center"/>
    </xf>
    <xf numFmtId="43" fontId="5" fillId="3" borderId="1" xfId="1" applyFont="1" applyFill="1" applyBorder="1" applyAlignment="1"/>
    <xf numFmtId="4" fontId="26" fillId="3" borderId="1" xfId="3" applyNumberFormat="1" applyFont="1" applyFill="1" applyBorder="1" applyAlignment="1">
      <alignment horizontal="right" vertical="center"/>
    </xf>
    <xf numFmtId="43" fontId="18" fillId="0" borderId="1" xfId="1" applyFont="1" applyFill="1" applyBorder="1" applyAlignment="1">
      <alignment horizontal="center" vertical="center"/>
    </xf>
    <xf numFmtId="43" fontId="5" fillId="0" borderId="1" xfId="1" applyFont="1" applyFill="1" applyBorder="1" applyAlignment="1">
      <alignment horizontal="center" vertical="center" wrapText="1"/>
    </xf>
    <xf numFmtId="43" fontId="18" fillId="0" borderId="1" xfId="1" applyFont="1" applyFill="1" applyBorder="1" applyAlignment="1">
      <alignment vertical="center"/>
    </xf>
    <xf numFmtId="43" fontId="5" fillId="0" borderId="1" xfId="1" applyFont="1" applyFill="1" applyBorder="1" applyAlignment="1"/>
    <xf numFmtId="0" fontId="9" fillId="0" borderId="1" xfId="3" applyFont="1" applyFill="1" applyBorder="1" applyAlignment="1">
      <alignment horizontal="left" vertical="center" wrapText="1"/>
    </xf>
    <xf numFmtId="4" fontId="26" fillId="0" borderId="1" xfId="3" applyNumberFormat="1" applyFont="1" applyFill="1" applyBorder="1" applyAlignment="1">
      <alignment horizontal="right" vertical="center"/>
    </xf>
    <xf numFmtId="4" fontId="13" fillId="0" borderId="1" xfId="3" applyNumberFormat="1" applyFont="1" applyFill="1" applyBorder="1" applyAlignment="1">
      <alignment horizontal="left" vertical="center"/>
    </xf>
    <xf numFmtId="43" fontId="33" fillId="0" borderId="1" xfId="1" applyFont="1" applyFill="1" applyBorder="1" applyAlignment="1">
      <alignment horizontal="center" vertical="center"/>
    </xf>
    <xf numFmtId="0" fontId="5" fillId="14" borderId="18" xfId="3" applyFont="1" applyFill="1" applyBorder="1" applyAlignment="1">
      <alignment horizontal="left" vertical="center" wrapText="1" shrinkToFit="1" readingOrder="1"/>
    </xf>
    <xf numFmtId="167" fontId="5" fillId="15" borderId="1" xfId="3" applyNumberFormat="1" applyFont="1" applyFill="1" applyBorder="1" applyAlignment="1">
      <alignment horizontal="left" vertical="center" wrapText="1" shrinkToFit="1" readingOrder="1"/>
    </xf>
    <xf numFmtId="0" fontId="5" fillId="14" borderId="4" xfId="3" applyFont="1" applyFill="1" applyBorder="1" applyAlignment="1">
      <alignment horizontal="left" vertical="center"/>
    </xf>
    <xf numFmtId="43" fontId="5" fillId="14" borderId="4" xfId="1" applyFont="1" applyFill="1" applyBorder="1" applyAlignment="1">
      <alignment horizontal="center" vertical="center"/>
    </xf>
    <xf numFmtId="43" fontId="17" fillId="14" borderId="4" xfId="1" applyFont="1" applyFill="1" applyBorder="1" applyAlignment="1">
      <alignment vertical="top" wrapText="1"/>
    </xf>
    <xf numFmtId="43" fontId="10" fillId="14" borderId="9" xfId="1" applyFont="1" applyFill="1" applyBorder="1" applyAlignment="1">
      <alignment horizontal="center" vertical="center"/>
    </xf>
    <xf numFmtId="0" fontId="10" fillId="14" borderId="4" xfId="3" applyNumberFormat="1" applyFont="1" applyFill="1" applyBorder="1" applyAlignment="1">
      <alignment horizontal="left" vertical="center" wrapText="1"/>
    </xf>
    <xf numFmtId="4" fontId="33" fillId="14" borderId="4" xfId="3" applyNumberFormat="1" applyFont="1" applyFill="1" applyBorder="1" applyAlignment="1">
      <alignment horizontal="right" vertical="center"/>
    </xf>
    <xf numFmtId="4" fontId="10" fillId="14" borderId="4" xfId="3" applyNumberFormat="1" applyFont="1" applyFill="1" applyBorder="1" applyAlignment="1">
      <alignment horizontal="right" vertical="center"/>
    </xf>
    <xf numFmtId="0" fontId="6" fillId="14" borderId="1" xfId="3" applyFont="1" applyFill="1" applyBorder="1" applyAlignment="1">
      <alignment horizontal="left" vertical="top"/>
    </xf>
    <xf numFmtId="0" fontId="6" fillId="14" borderId="1" xfId="3" applyFont="1" applyFill="1" applyBorder="1" applyAlignment="1">
      <alignment horizontal="left" vertical="center"/>
    </xf>
    <xf numFmtId="0" fontId="6" fillId="14" borderId="3" xfId="3" applyFont="1" applyFill="1" applyBorder="1" applyAlignment="1">
      <alignment horizontal="left" vertical="top" wrapText="1" shrinkToFit="1" readingOrder="1"/>
    </xf>
    <xf numFmtId="43" fontId="5" fillId="2" borderId="0" xfId="1" applyFont="1" applyFill="1" applyBorder="1" applyAlignment="1">
      <alignment horizontal="center" vertical="center" wrapText="1"/>
    </xf>
    <xf numFmtId="43" fontId="5" fillId="23" borderId="0" xfId="1" applyFont="1" applyFill="1" applyBorder="1" applyAlignment="1">
      <alignment horizontal="center" vertical="center" wrapText="1"/>
    </xf>
    <xf numFmtId="0" fontId="5" fillId="24" borderId="1" xfId="3" applyFont="1" applyFill="1" applyBorder="1" applyAlignment="1">
      <alignment horizontal="left" vertical="center" wrapText="1"/>
    </xf>
    <xf numFmtId="167" fontId="5" fillId="24" borderId="1" xfId="3" applyNumberFormat="1" applyFont="1" applyFill="1" applyBorder="1" applyAlignment="1">
      <alignment horizontal="left" vertical="center" wrapText="1"/>
    </xf>
    <xf numFmtId="43" fontId="18" fillId="24" borderId="1" xfId="1" applyFont="1" applyFill="1" applyBorder="1" applyAlignment="1">
      <alignment horizontal="center" vertical="center"/>
    </xf>
    <xf numFmtId="43" fontId="18" fillId="24" borderId="34" xfId="1" applyFont="1" applyFill="1" applyBorder="1" applyAlignment="1">
      <alignment horizontal="center" vertical="center"/>
    </xf>
    <xf numFmtId="43" fontId="5" fillId="24" borderId="34" xfId="1" applyFont="1" applyFill="1" applyBorder="1" applyAlignment="1">
      <alignment horizontal="center" vertical="center" wrapText="1"/>
    </xf>
    <xf numFmtId="43" fontId="5" fillId="24" borderId="34" xfId="1" applyFont="1" applyFill="1" applyBorder="1" applyAlignment="1">
      <alignment horizontal="center" vertical="center"/>
    </xf>
    <xf numFmtId="0" fontId="9" fillId="24" borderId="1" xfId="3" applyFont="1" applyFill="1" applyBorder="1" applyAlignment="1">
      <alignment horizontal="left" vertical="center" wrapText="1"/>
    </xf>
    <xf numFmtId="43" fontId="5" fillId="24" borderId="1" xfId="1" applyFont="1" applyFill="1" applyBorder="1" applyAlignment="1">
      <alignment horizontal="center" vertical="center" wrapText="1"/>
    </xf>
    <xf numFmtId="4" fontId="6" fillId="24" borderId="1" xfId="3" applyNumberFormat="1" applyFont="1" applyFill="1" applyBorder="1" applyAlignment="1">
      <alignment horizontal="center" vertical="center"/>
    </xf>
    <xf numFmtId="4" fontId="13" fillId="24" borderId="16" xfId="3" applyNumberFormat="1" applyFont="1" applyFill="1" applyBorder="1" applyAlignment="1">
      <alignment horizontal="left" vertical="center"/>
    </xf>
    <xf numFmtId="43" fontId="18" fillId="3" borderId="44" xfId="1" applyFont="1" applyFill="1" applyBorder="1" applyAlignment="1">
      <alignment horizontal="center" vertical="center"/>
    </xf>
    <xf numFmtId="43" fontId="18" fillId="3" borderId="45" xfId="1" applyFont="1" applyFill="1" applyBorder="1" applyAlignment="1">
      <alignment horizontal="center" vertical="center"/>
    </xf>
    <xf numFmtId="43" fontId="5" fillId="3" borderId="44" xfId="1" applyFont="1" applyFill="1" applyBorder="1" applyAlignment="1">
      <alignment horizontal="center" vertical="center" wrapText="1"/>
    </xf>
    <xf numFmtId="43" fontId="5" fillId="3" borderId="44" xfId="1" applyFont="1" applyFill="1" applyBorder="1" applyAlignment="1">
      <alignment horizontal="center" vertical="center"/>
    </xf>
    <xf numFmtId="0" fontId="5" fillId="3" borderId="45" xfId="3" applyFont="1" applyFill="1" applyBorder="1" applyAlignment="1">
      <alignment horizontal="left" vertical="center" wrapText="1"/>
    </xf>
    <xf numFmtId="0" fontId="5" fillId="3" borderId="46" xfId="3" applyFont="1" applyFill="1" applyBorder="1" applyAlignment="1">
      <alignment horizontal="left" vertical="center" wrapText="1"/>
    </xf>
    <xf numFmtId="167" fontId="5" fillId="17" borderId="2" xfId="3" applyNumberFormat="1" applyFont="1" applyFill="1" applyBorder="1" applyAlignment="1">
      <alignment horizontal="left" vertical="center" wrapText="1"/>
    </xf>
    <xf numFmtId="0" fontId="5" fillId="14" borderId="1" xfId="3" applyFont="1" applyFill="1" applyBorder="1" applyAlignment="1">
      <alignment horizontal="left" vertical="center" wrapText="1"/>
    </xf>
    <xf numFmtId="170" fontId="5" fillId="11" borderId="20" xfId="3" applyNumberFormat="1" applyFont="1" applyFill="1" applyBorder="1" applyAlignment="1">
      <alignment horizontal="left" vertical="center" wrapText="1"/>
    </xf>
    <xf numFmtId="0" fontId="7" fillId="11" borderId="1" xfId="3" applyFont="1" applyFill="1" applyBorder="1" applyAlignment="1">
      <alignment horizontal="left" vertical="center"/>
    </xf>
    <xf numFmtId="165" fontId="7" fillId="11" borderId="1" xfId="3" applyNumberFormat="1" applyFont="1" applyFill="1" applyBorder="1" applyAlignment="1">
      <alignment horizontal="left" vertical="center"/>
    </xf>
    <xf numFmtId="0" fontId="5" fillId="11" borderId="27" xfId="3" applyFont="1" applyFill="1" applyBorder="1" applyAlignment="1">
      <alignment horizontal="left" vertical="center" wrapText="1"/>
    </xf>
    <xf numFmtId="0" fontId="5" fillId="25" borderId="6" xfId="3" applyFont="1" applyFill="1" applyBorder="1" applyAlignment="1">
      <alignment horizontal="left" vertical="center" wrapText="1"/>
    </xf>
    <xf numFmtId="43" fontId="5" fillId="25" borderId="6" xfId="1" applyFont="1" applyFill="1" applyBorder="1" applyAlignment="1" applyProtection="1">
      <alignment horizontal="right" vertical="center"/>
    </xf>
    <xf numFmtId="43" fontId="5" fillId="25" borderId="6" xfId="1" applyFont="1" applyFill="1" applyBorder="1" applyAlignment="1" applyProtection="1">
      <alignment horizontal="left" vertical="center" wrapText="1"/>
    </xf>
    <xf numFmtId="0" fontId="9" fillId="25" borderId="7" xfId="3" applyFont="1" applyFill="1" applyBorder="1" applyAlignment="1">
      <alignment horizontal="left" vertical="center" wrapText="1"/>
    </xf>
    <xf numFmtId="43" fontId="5" fillId="25" borderId="1" xfId="1" applyFont="1" applyFill="1" applyBorder="1" applyAlignment="1" applyProtection="1">
      <alignment horizontal="left" vertical="center" wrapText="1"/>
    </xf>
    <xf numFmtId="43" fontId="13" fillId="25" borderId="1" xfId="1" applyFont="1" applyFill="1" applyBorder="1" applyAlignment="1" applyProtection="1">
      <alignment horizontal="left" vertical="center"/>
    </xf>
    <xf numFmtId="164" fontId="9" fillId="25" borderId="1" xfId="2" applyFont="1" applyFill="1" applyBorder="1" applyAlignment="1" applyProtection="1">
      <alignment horizontal="left" vertical="center"/>
    </xf>
    <xf numFmtId="43" fontId="5" fillId="25" borderId="6" xfId="1" applyFont="1" applyFill="1" applyBorder="1" applyAlignment="1" applyProtection="1">
      <alignment horizontal="center" vertical="center" wrapText="1"/>
    </xf>
    <xf numFmtId="43" fontId="5" fillId="25" borderId="1" xfId="1" applyFont="1" applyFill="1" applyBorder="1" applyAlignment="1" applyProtection="1">
      <alignment horizontal="center" vertical="center" wrapText="1"/>
    </xf>
    <xf numFmtId="43" fontId="26" fillId="25" borderId="1" xfId="1" applyFont="1" applyFill="1" applyBorder="1" applyAlignment="1" applyProtection="1">
      <alignment horizontal="left" vertical="center"/>
    </xf>
    <xf numFmtId="0" fontId="36" fillId="6" borderId="0" xfId="0" applyFont="1" applyFill="1" applyBorder="1" applyAlignment="1">
      <alignment wrapText="1"/>
    </xf>
    <xf numFmtId="0" fontId="26" fillId="25" borderId="1" xfId="3" applyFont="1" applyFill="1" applyBorder="1" applyAlignment="1">
      <alignment horizontal="left" vertical="center"/>
    </xf>
    <xf numFmtId="43" fontId="6" fillId="25" borderId="6" xfId="1" applyFont="1" applyFill="1" applyBorder="1" applyAlignment="1" applyProtection="1">
      <alignment horizontal="center" vertical="center" wrapText="1"/>
    </xf>
    <xf numFmtId="43" fontId="5" fillId="25" borderId="6" xfId="1" applyFont="1" applyFill="1" applyBorder="1" applyAlignment="1" applyProtection="1">
      <alignment horizontal="center" vertical="center"/>
    </xf>
    <xf numFmtId="43" fontId="5" fillId="25" borderId="1" xfId="1" applyFont="1" applyFill="1" applyBorder="1" applyAlignment="1" applyProtection="1">
      <alignment horizontal="right" vertical="center"/>
    </xf>
    <xf numFmtId="4" fontId="13" fillId="25" borderId="1" xfId="3" applyNumberFormat="1" applyFont="1" applyFill="1" applyBorder="1" applyAlignment="1">
      <alignment horizontal="left" vertical="center"/>
    </xf>
    <xf numFmtId="0" fontId="5" fillId="25" borderId="47" xfId="3" applyFont="1" applyFill="1" applyBorder="1" applyAlignment="1">
      <alignment horizontal="left" vertical="center" wrapText="1"/>
    </xf>
    <xf numFmtId="0" fontId="5" fillId="25" borderId="48" xfId="3" applyFont="1" applyFill="1" applyBorder="1" applyAlignment="1">
      <alignment horizontal="left" vertical="center" wrapText="1"/>
    </xf>
    <xf numFmtId="167" fontId="5" fillId="25" borderId="48" xfId="3" applyNumberFormat="1" applyFont="1" applyFill="1" applyBorder="1" applyAlignment="1">
      <alignment horizontal="left" vertical="center" wrapText="1"/>
    </xf>
    <xf numFmtId="43" fontId="5" fillId="25" borderId="48" xfId="1" applyFont="1" applyFill="1" applyBorder="1" applyAlignment="1" applyProtection="1">
      <alignment horizontal="center" vertical="center"/>
    </xf>
    <xf numFmtId="43" fontId="5" fillId="25" borderId="48" xfId="1" applyFont="1" applyFill="1" applyBorder="1" applyAlignment="1" applyProtection="1">
      <alignment horizontal="right" vertical="center"/>
    </xf>
    <xf numFmtId="43" fontId="5" fillId="25" borderId="48" xfId="1" applyFont="1" applyFill="1" applyBorder="1" applyAlignment="1" applyProtection="1">
      <alignment horizontal="center" vertical="center" wrapText="1"/>
    </xf>
    <xf numFmtId="0" fontId="9" fillId="25" borderId="49" xfId="3" applyFont="1" applyFill="1" applyBorder="1" applyAlignment="1">
      <alignment horizontal="left" vertical="center" wrapText="1"/>
    </xf>
    <xf numFmtId="4" fontId="5" fillId="25" borderId="1" xfId="3" applyNumberFormat="1" applyFont="1" applyFill="1" applyBorder="1" applyAlignment="1">
      <alignment horizontal="center" vertical="center"/>
    </xf>
    <xf numFmtId="43" fontId="5" fillId="26" borderId="1" xfId="1" applyFont="1" applyFill="1" applyBorder="1" applyAlignment="1" applyProtection="1">
      <alignment horizontal="left" vertical="center" wrapText="1"/>
    </xf>
    <xf numFmtId="0" fontId="9" fillId="3" borderId="4" xfId="3" applyFont="1" applyFill="1" applyBorder="1" applyAlignment="1">
      <alignment horizontal="left" vertical="center" wrapText="1"/>
    </xf>
    <xf numFmtId="43" fontId="5" fillId="3" borderId="4" xfId="1" applyFont="1" applyFill="1" applyBorder="1" applyAlignment="1">
      <alignment horizontal="center" vertical="center" wrapText="1"/>
    </xf>
    <xf numFmtId="4" fontId="6" fillId="3" borderId="4" xfId="3" applyNumberFormat="1" applyFont="1" applyFill="1" applyBorder="1" applyAlignment="1">
      <alignment horizontal="center" vertical="center"/>
    </xf>
    <xf numFmtId="4" fontId="13" fillId="3" borderId="50" xfId="3" applyNumberFormat="1" applyFont="1" applyFill="1" applyBorder="1" applyAlignment="1">
      <alignment horizontal="left" vertical="center"/>
    </xf>
    <xf numFmtId="0" fontId="36" fillId="11" borderId="1" xfId="0" applyFont="1" applyFill="1" applyBorder="1" applyAlignment="1"/>
    <xf numFmtId="0" fontId="36" fillId="11" borderId="1" xfId="0" applyFont="1" applyFill="1" applyBorder="1" applyAlignment="1">
      <alignment wrapText="1"/>
    </xf>
    <xf numFmtId="43" fontId="5" fillId="14" borderId="0" xfId="1" applyFont="1" applyFill="1" applyBorder="1" applyAlignment="1">
      <alignment horizontal="center" vertical="center" wrapText="1"/>
    </xf>
    <xf numFmtId="0" fontId="9" fillId="14" borderId="1" xfId="3" applyFont="1" applyFill="1" applyBorder="1" applyAlignment="1">
      <alignment horizontal="left" vertical="center" wrapText="1"/>
    </xf>
    <xf numFmtId="4" fontId="6" fillId="14" borderId="1" xfId="3" applyNumberFormat="1" applyFont="1" applyFill="1" applyBorder="1" applyAlignment="1">
      <alignment horizontal="center" vertical="center"/>
    </xf>
    <xf numFmtId="4" fontId="13" fillId="14" borderId="1" xfId="3" applyNumberFormat="1" applyFont="1" applyFill="1" applyBorder="1" applyAlignment="1">
      <alignment horizontal="left" vertical="center"/>
    </xf>
    <xf numFmtId="0" fontId="5" fillId="27" borderId="20" xfId="3" applyFont="1" applyFill="1" applyBorder="1" applyAlignment="1">
      <alignment horizontal="left" vertical="center" wrapText="1"/>
    </xf>
    <xf numFmtId="0" fontId="5" fillId="27" borderId="10" xfId="3" applyFont="1" applyFill="1" applyBorder="1" applyAlignment="1">
      <alignment horizontal="left" vertical="center" wrapText="1"/>
    </xf>
    <xf numFmtId="167" fontId="5" fillId="27" borderId="10" xfId="3" applyNumberFormat="1" applyFont="1" applyFill="1" applyBorder="1" applyAlignment="1">
      <alignment horizontal="left" vertical="center" wrapText="1"/>
    </xf>
    <xf numFmtId="43" fontId="5" fillId="27" borderId="10" xfId="1" applyFont="1" applyFill="1" applyBorder="1" applyAlignment="1" applyProtection="1">
      <alignment horizontal="center" vertical="center"/>
    </xf>
    <xf numFmtId="43" fontId="5" fillId="27" borderId="10" xfId="1" applyFont="1" applyFill="1" applyBorder="1" applyAlignment="1" applyProtection="1">
      <alignment horizontal="left" vertical="center"/>
    </xf>
    <xf numFmtId="43" fontId="5" fillId="27" borderId="10" xfId="1" applyFont="1" applyFill="1" applyBorder="1" applyAlignment="1" applyProtection="1">
      <alignment horizontal="center" vertical="center" wrapText="1"/>
    </xf>
    <xf numFmtId="0" fontId="9" fillId="27" borderId="14" xfId="3" applyFont="1" applyFill="1" applyBorder="1" applyAlignment="1">
      <alignment horizontal="left" vertical="center" wrapText="1"/>
    </xf>
    <xf numFmtId="49" fontId="5" fillId="27" borderId="4" xfId="1" applyNumberFormat="1" applyFont="1" applyFill="1" applyBorder="1" applyAlignment="1" applyProtection="1">
      <alignment horizontal="center" vertical="center" wrapText="1"/>
    </xf>
    <xf numFmtId="4" fontId="13" fillId="27" borderId="4" xfId="3" applyNumberFormat="1" applyFont="1" applyFill="1" applyBorder="1" applyAlignment="1">
      <alignment horizontal="center" vertical="center"/>
    </xf>
    <xf numFmtId="167" fontId="7" fillId="27" borderId="4" xfId="3" applyNumberFormat="1" applyFont="1" applyFill="1" applyBorder="1" applyAlignment="1">
      <alignment horizontal="left" vertical="center"/>
    </xf>
    <xf numFmtId="0" fontId="5" fillId="27" borderId="5" xfId="3" applyFont="1" applyFill="1" applyBorder="1" applyAlignment="1">
      <alignment horizontal="left" vertical="center" wrapText="1"/>
    </xf>
    <xf numFmtId="0" fontId="5" fillId="27" borderId="6" xfId="3" applyFont="1" applyFill="1" applyBorder="1" applyAlignment="1">
      <alignment horizontal="left" vertical="center" wrapText="1"/>
    </xf>
    <xf numFmtId="43" fontId="5" fillId="27" borderId="6" xfId="1" applyFont="1" applyFill="1" applyBorder="1" applyAlignment="1" applyProtection="1">
      <alignment horizontal="center" vertical="center"/>
    </xf>
    <xf numFmtId="43" fontId="5" fillId="27" borderId="6" xfId="1" applyFont="1" applyFill="1" applyBorder="1" applyAlignment="1" applyProtection="1">
      <alignment horizontal="center" vertical="center" wrapText="1"/>
    </xf>
    <xf numFmtId="43" fontId="5" fillId="27" borderId="1" xfId="1" applyFont="1" applyFill="1" applyBorder="1" applyAlignment="1" applyProtection="1">
      <alignment horizontal="left" vertical="center" wrapText="1"/>
    </xf>
    <xf numFmtId="4" fontId="26" fillId="27" borderId="1" xfId="3" applyNumberFormat="1" applyFont="1" applyFill="1" applyBorder="1" applyAlignment="1">
      <alignment horizontal="center" vertical="center"/>
    </xf>
    <xf numFmtId="167" fontId="7" fillId="27" borderId="1" xfId="3" applyNumberFormat="1" applyFont="1" applyFill="1" applyBorder="1" applyAlignment="1">
      <alignment horizontal="left" vertical="center"/>
    </xf>
    <xf numFmtId="43" fontId="6" fillId="27" borderId="6" xfId="1" applyFont="1" applyFill="1" applyBorder="1" applyAlignment="1" applyProtection="1">
      <alignment horizontal="center" vertical="center" wrapText="1"/>
    </xf>
    <xf numFmtId="43" fontId="5" fillId="27" borderId="1" xfId="1" applyFont="1" applyFill="1" applyBorder="1" applyAlignment="1" applyProtection="1">
      <alignment horizontal="center" vertical="center" wrapText="1"/>
    </xf>
    <xf numFmtId="4" fontId="26" fillId="27" borderId="1" xfId="3" applyNumberFormat="1" applyFont="1" applyFill="1" applyBorder="1" applyAlignment="1">
      <alignment horizontal="left" vertical="center"/>
    </xf>
    <xf numFmtId="0" fontId="5" fillId="27" borderId="19" xfId="3" applyFont="1" applyFill="1" applyBorder="1" applyAlignment="1">
      <alignment horizontal="left" vertical="center" wrapText="1"/>
    </xf>
    <xf numFmtId="0" fontId="5" fillId="27" borderId="12" xfId="3" applyFont="1" applyFill="1" applyBorder="1" applyAlignment="1">
      <alignment horizontal="left" vertical="center" wrapText="1"/>
    </xf>
    <xf numFmtId="43" fontId="5" fillId="27" borderId="12" xfId="1" applyFont="1" applyFill="1" applyBorder="1" applyAlignment="1" applyProtection="1">
      <alignment horizontal="center" vertical="center"/>
    </xf>
    <xf numFmtId="43" fontId="5" fillId="27" borderId="12" xfId="1" applyFont="1" applyFill="1" applyBorder="1" applyAlignment="1" applyProtection="1">
      <alignment horizontal="center" vertical="center" wrapText="1"/>
    </xf>
    <xf numFmtId="43" fontId="5" fillId="27" borderId="3" xfId="1" applyFont="1" applyFill="1" applyBorder="1" applyAlignment="1" applyProtection="1">
      <alignment horizontal="center" vertical="center" wrapText="1"/>
    </xf>
    <xf numFmtId="0" fontId="26" fillId="27" borderId="3" xfId="3" applyFont="1" applyFill="1" applyBorder="1" applyAlignment="1">
      <alignment horizontal="left" vertical="center"/>
    </xf>
    <xf numFmtId="167" fontId="7" fillId="27" borderId="3" xfId="3" applyNumberFormat="1" applyFont="1" applyFill="1" applyBorder="1" applyAlignment="1">
      <alignment horizontal="left" vertical="center"/>
    </xf>
    <xf numFmtId="0" fontId="9" fillId="19" borderId="51" xfId="3" applyFont="1" applyFill="1" applyBorder="1" applyAlignment="1">
      <alignment horizontal="left" vertical="center" wrapText="1"/>
    </xf>
    <xf numFmtId="43" fontId="5" fillId="19" borderId="52" xfId="1" applyFont="1" applyFill="1" applyBorder="1" applyAlignment="1">
      <alignment horizontal="center" vertical="center" wrapText="1"/>
    </xf>
    <xf numFmtId="0" fontId="36" fillId="13" borderId="1" xfId="0" applyFont="1" applyFill="1" applyBorder="1" applyAlignment="1"/>
    <xf numFmtId="0" fontId="9" fillId="13" borderId="1" xfId="3" applyFont="1" applyFill="1" applyBorder="1" applyAlignment="1">
      <alignment horizontal="left" vertical="center" wrapText="1"/>
    </xf>
    <xf numFmtId="0" fontId="9" fillId="28" borderId="1" xfId="3" applyFont="1" applyFill="1" applyBorder="1" applyAlignment="1">
      <alignment horizontal="left" vertical="center" wrapText="1"/>
    </xf>
    <xf numFmtId="0" fontId="36" fillId="13" borderId="1" xfId="0" applyFont="1" applyFill="1" applyBorder="1" applyAlignment="1">
      <alignment wrapText="1"/>
    </xf>
    <xf numFmtId="0" fontId="5" fillId="29" borderId="20" xfId="3" applyFont="1" applyFill="1" applyBorder="1" applyAlignment="1">
      <alignment horizontal="left" vertical="center" wrapText="1"/>
    </xf>
    <xf numFmtId="0" fontId="5" fillId="29" borderId="10" xfId="3" applyFont="1" applyFill="1" applyBorder="1" applyAlignment="1">
      <alignment horizontal="left" vertical="center" wrapText="1"/>
    </xf>
    <xf numFmtId="43" fontId="5" fillId="29" borderId="10" xfId="1" applyFont="1" applyFill="1" applyBorder="1" applyAlignment="1" applyProtection="1">
      <alignment horizontal="center" vertical="center"/>
    </xf>
    <xf numFmtId="43" fontId="5" fillId="29" borderId="10" xfId="1" applyFont="1" applyFill="1" applyBorder="1" applyAlignment="1" applyProtection="1">
      <alignment vertical="center"/>
    </xf>
    <xf numFmtId="43" fontId="5" fillId="29" borderId="10" xfId="1" applyFont="1" applyFill="1" applyBorder="1" applyAlignment="1" applyProtection="1">
      <alignment horizontal="center" vertical="center" wrapText="1"/>
    </xf>
    <xf numFmtId="0" fontId="9" fillId="29" borderId="14" xfId="3" applyFont="1" applyFill="1" applyBorder="1" applyAlignment="1">
      <alignment horizontal="left" vertical="center" wrapText="1"/>
    </xf>
    <xf numFmtId="43" fontId="5" fillId="29" borderId="4" xfId="1" applyFont="1" applyFill="1" applyBorder="1" applyAlignment="1" applyProtection="1">
      <alignment horizontal="left" vertical="center" wrapText="1"/>
    </xf>
    <xf numFmtId="0" fontId="26" fillId="29" borderId="4" xfId="3" applyFont="1" applyFill="1" applyBorder="1" applyAlignment="1">
      <alignment horizontal="center" vertical="center"/>
    </xf>
    <xf numFmtId="0" fontId="5" fillId="29" borderId="19" xfId="3" applyFont="1" applyFill="1" applyBorder="1" applyAlignment="1">
      <alignment horizontal="left" vertical="center" wrapText="1"/>
    </xf>
    <xf numFmtId="0" fontId="5" fillId="29" borderId="12" xfId="3" applyFont="1" applyFill="1" applyBorder="1" applyAlignment="1">
      <alignment horizontal="left" vertical="center" wrapText="1"/>
    </xf>
    <xf numFmtId="43" fontId="5" fillId="29" borderId="12" xfId="1" applyFont="1" applyFill="1" applyBorder="1" applyAlignment="1" applyProtection="1">
      <alignment horizontal="right" vertical="center"/>
    </xf>
    <xf numFmtId="43" fontId="5" fillId="29" borderId="12" xfId="1" applyFont="1" applyFill="1" applyBorder="1" applyAlignment="1" applyProtection="1">
      <alignment horizontal="center" vertical="center"/>
    </xf>
    <xf numFmtId="0" fontId="9" fillId="29" borderId="30" xfId="3" applyFont="1" applyFill="1" applyBorder="1" applyAlignment="1">
      <alignment horizontal="left" vertical="center" wrapText="1"/>
    </xf>
    <xf numFmtId="43" fontId="5" fillId="29" borderId="3" xfId="1" applyFont="1" applyFill="1" applyBorder="1" applyAlignment="1" applyProtection="1">
      <alignment horizontal="center" vertical="center" wrapText="1"/>
    </xf>
    <xf numFmtId="0" fontId="26" fillId="29" borderId="3" xfId="3" applyFont="1" applyFill="1" applyBorder="1" applyAlignment="1">
      <alignment horizontal="center" vertical="center"/>
    </xf>
    <xf numFmtId="168" fontId="9" fillId="11" borderId="30" xfId="3" applyNumberFormat="1" applyFont="1" applyFill="1" applyBorder="1" applyAlignment="1">
      <alignment horizontal="left" vertical="center" wrapText="1"/>
    </xf>
    <xf numFmtId="0" fontId="5" fillId="25" borderId="20" xfId="3" applyFont="1" applyFill="1" applyBorder="1" applyAlignment="1">
      <alignment horizontal="left" vertical="center" wrapText="1"/>
    </xf>
    <xf numFmtId="0" fontId="5" fillId="25" borderId="10" xfId="3" applyFont="1" applyFill="1" applyBorder="1" applyAlignment="1">
      <alignment horizontal="left" vertical="center" wrapText="1"/>
    </xf>
    <xf numFmtId="43" fontId="5" fillId="25" borderId="10" xfId="1" applyFont="1" applyFill="1" applyBorder="1" applyAlignment="1" applyProtection="1">
      <alignment horizontal="center" vertical="center"/>
    </xf>
    <xf numFmtId="0" fontId="9" fillId="25" borderId="27" xfId="3" applyFont="1" applyFill="1" applyBorder="1" applyAlignment="1">
      <alignment horizontal="left" vertical="center" wrapText="1"/>
    </xf>
    <xf numFmtId="0" fontId="5" fillId="25" borderId="5" xfId="3" applyFont="1" applyFill="1" applyBorder="1" applyAlignment="1">
      <alignment horizontal="left" vertical="center" wrapText="1"/>
    </xf>
    <xf numFmtId="0" fontId="9" fillId="25" borderId="14" xfId="3" applyFont="1" applyFill="1" applyBorder="1" applyAlignment="1">
      <alignment horizontal="left" vertical="center" wrapText="1"/>
    </xf>
    <xf numFmtId="167" fontId="9" fillId="25" borderId="14" xfId="3" applyNumberFormat="1" applyFont="1" applyFill="1" applyBorder="1" applyAlignment="1">
      <alignment horizontal="left" vertical="center" wrapText="1"/>
    </xf>
    <xf numFmtId="43" fontId="5" fillId="25" borderId="6" xfId="1" applyFont="1" applyFill="1" applyBorder="1" applyAlignment="1" applyProtection="1">
      <alignment vertical="center"/>
    </xf>
    <xf numFmtId="43" fontId="5" fillId="25" borderId="6" xfId="1" applyFont="1" applyFill="1" applyBorder="1" applyAlignment="1" applyProtection="1"/>
    <xf numFmtId="168" fontId="9" fillId="25" borderId="14" xfId="3" applyNumberFormat="1" applyFont="1" applyFill="1" applyBorder="1" applyAlignment="1">
      <alignment horizontal="left" vertical="center" wrapText="1"/>
    </xf>
    <xf numFmtId="0" fontId="5" fillId="25" borderId="19" xfId="3" applyFont="1" applyFill="1" applyBorder="1" applyAlignment="1">
      <alignment horizontal="left" vertical="center" wrapText="1"/>
    </xf>
    <xf numFmtId="0" fontId="5" fillId="25" borderId="12" xfId="3" applyFont="1" applyFill="1" applyBorder="1" applyAlignment="1">
      <alignment horizontal="left" vertical="center" wrapText="1"/>
    </xf>
    <xf numFmtId="43" fontId="5" fillId="25" borderId="12" xfId="1" applyFont="1" applyFill="1" applyBorder="1" applyAlignment="1" applyProtection="1">
      <alignment horizontal="center" vertical="center"/>
    </xf>
    <xf numFmtId="43" fontId="6" fillId="25" borderId="12" xfId="1" applyFont="1" applyFill="1" applyBorder="1" applyAlignment="1" applyProtection="1">
      <alignment horizontal="center" vertical="center"/>
    </xf>
    <xf numFmtId="43" fontId="5" fillId="25" borderId="12" xfId="1" applyFont="1" applyFill="1" applyBorder="1" applyAlignment="1" applyProtection="1">
      <alignment vertical="center"/>
    </xf>
    <xf numFmtId="43" fontId="5" fillId="25" borderId="12" xfId="1" applyFont="1" applyFill="1" applyBorder="1" applyAlignment="1" applyProtection="1"/>
    <xf numFmtId="0" fontId="9" fillId="25" borderId="30" xfId="3" applyFont="1" applyFill="1" applyBorder="1" applyAlignment="1">
      <alignment horizontal="left" vertical="center" wrapText="1"/>
    </xf>
    <xf numFmtId="167" fontId="9" fillId="27" borderId="14" xfId="3" applyNumberFormat="1" applyFont="1" applyFill="1" applyBorder="1" applyAlignment="1">
      <alignment horizontal="left" vertical="center" wrapText="1"/>
    </xf>
    <xf numFmtId="43" fontId="6" fillId="27" borderId="6" xfId="1" applyFont="1" applyFill="1" applyBorder="1" applyAlignment="1" applyProtection="1">
      <alignment horizontal="center" vertical="center"/>
    </xf>
    <xf numFmtId="43" fontId="5" fillId="27" borderId="6" xfId="1" applyFont="1" applyFill="1" applyBorder="1" applyAlignment="1" applyProtection="1">
      <alignment horizontal="right" vertical="center"/>
    </xf>
    <xf numFmtId="0" fontId="9" fillId="27" borderId="30" xfId="3" applyFont="1" applyFill="1" applyBorder="1" applyAlignment="1">
      <alignment horizontal="left" vertical="center" wrapText="1"/>
    </xf>
    <xf numFmtId="0" fontId="5" fillId="29" borderId="5" xfId="3" applyFont="1" applyFill="1" applyBorder="1" applyAlignment="1">
      <alignment horizontal="left" vertical="center" wrapText="1"/>
    </xf>
    <xf numFmtId="0" fontId="5" fillId="29" borderId="6" xfId="3" applyFont="1" applyFill="1" applyBorder="1" applyAlignment="1">
      <alignment horizontal="left" vertical="center" wrapText="1"/>
    </xf>
    <xf numFmtId="43" fontId="5" fillId="29" borderId="6" xfId="1" applyFont="1" applyFill="1" applyBorder="1" applyAlignment="1" applyProtection="1">
      <alignment horizontal="center" vertical="center"/>
    </xf>
    <xf numFmtId="43" fontId="5" fillId="29" borderId="6" xfId="1" applyFont="1" applyFill="1" applyBorder="1" applyAlignment="1" applyProtection="1">
      <alignment horizontal="right" vertical="center"/>
    </xf>
    <xf numFmtId="167" fontId="5" fillId="29" borderId="6" xfId="3" applyNumberFormat="1" applyFont="1" applyFill="1" applyBorder="1" applyAlignment="1">
      <alignment vertical="center" wrapText="1"/>
    </xf>
    <xf numFmtId="43" fontId="5" fillId="29" borderId="6" xfId="1" applyFont="1" applyFill="1" applyBorder="1" applyAlignment="1" applyProtection="1">
      <alignment vertical="center"/>
    </xf>
    <xf numFmtId="43" fontId="5" fillId="4" borderId="4" xfId="1" applyFont="1" applyFill="1" applyBorder="1" applyAlignment="1">
      <alignment horizontal="center" vertical="center"/>
    </xf>
    <xf numFmtId="43" fontId="5" fillId="4" borderId="4" xfId="1" applyFont="1" applyFill="1" applyBorder="1" applyAlignment="1">
      <alignment horizontal="right" vertical="center"/>
    </xf>
    <xf numFmtId="168" fontId="9" fillId="4" borderId="9" xfId="3" applyNumberFormat="1" applyFont="1" applyFill="1" applyBorder="1" applyAlignment="1">
      <alignment horizontal="left" vertical="center"/>
    </xf>
    <xf numFmtId="168" fontId="9" fillId="4" borderId="4" xfId="3" applyNumberFormat="1" applyFont="1" applyFill="1" applyBorder="1" applyAlignment="1">
      <alignment horizontal="left" vertical="center" wrapText="1"/>
    </xf>
    <xf numFmtId="4" fontId="7" fillId="4" borderId="4" xfId="3" applyNumberFormat="1" applyFont="1" applyFill="1" applyBorder="1" applyAlignment="1">
      <alignment horizontal="right" vertical="center"/>
    </xf>
    <xf numFmtId="4" fontId="7" fillId="4" borderId="1" xfId="3" applyNumberFormat="1" applyFont="1" applyFill="1" applyBorder="1" applyAlignment="1">
      <alignment horizontal="right" vertical="center"/>
    </xf>
    <xf numFmtId="0" fontId="5" fillId="4" borderId="1" xfId="3" applyFont="1" applyFill="1" applyBorder="1" applyAlignment="1">
      <alignment horizontal="left" vertical="top"/>
    </xf>
    <xf numFmtId="167" fontId="5" fillId="4" borderId="1" xfId="3" applyNumberFormat="1" applyFont="1" applyFill="1" applyBorder="1" applyAlignment="1">
      <alignment vertical="top" wrapText="1" shrinkToFit="1" readingOrder="1"/>
    </xf>
    <xf numFmtId="4" fontId="6" fillId="4" borderId="1" xfId="3" applyNumberFormat="1" applyFont="1" applyFill="1" applyBorder="1" applyAlignment="1">
      <alignment horizontal="right" vertical="center"/>
    </xf>
    <xf numFmtId="4" fontId="34" fillId="4" borderId="1" xfId="3" applyNumberFormat="1" applyFont="1" applyFill="1" applyBorder="1" applyAlignment="1">
      <alignment horizontal="right" vertical="center"/>
    </xf>
    <xf numFmtId="0" fontId="5" fillId="4" borderId="3" xfId="3" applyFont="1" applyFill="1" applyBorder="1" applyAlignment="1">
      <alignment horizontal="left" vertical="top"/>
    </xf>
    <xf numFmtId="0" fontId="5" fillId="4" borderId="3" xfId="3" applyFont="1" applyFill="1" applyBorder="1" applyAlignment="1">
      <alignment horizontal="left" vertical="center"/>
    </xf>
    <xf numFmtId="0" fontId="5" fillId="4" borderId="3" xfId="3" applyFont="1" applyFill="1" applyBorder="1" applyAlignment="1">
      <alignment horizontal="left" vertical="top" wrapText="1" shrinkToFit="1" readingOrder="1"/>
    </xf>
    <xf numFmtId="167" fontId="5" fillId="4" borderId="8" xfId="3" applyNumberFormat="1" applyFont="1" applyFill="1" applyBorder="1" applyAlignment="1">
      <alignment horizontal="left" vertical="center"/>
    </xf>
    <xf numFmtId="167" fontId="5" fillId="4" borderId="3" xfId="3" applyNumberFormat="1" applyFont="1" applyFill="1" applyBorder="1" applyAlignment="1">
      <alignment horizontal="left" vertical="center"/>
    </xf>
    <xf numFmtId="4" fontId="6" fillId="4" borderId="3" xfId="3" applyNumberFormat="1" applyFont="1" applyFill="1" applyBorder="1" applyAlignment="1">
      <alignment horizontal="right" vertical="center"/>
    </xf>
    <xf numFmtId="43" fontId="5" fillId="4" borderId="18" xfId="1" applyFont="1" applyFill="1" applyBorder="1" applyAlignment="1">
      <alignment horizontal="center" vertical="center"/>
    </xf>
    <xf numFmtId="43" fontId="5" fillId="4" borderId="8" xfId="1" applyFont="1" applyFill="1" applyBorder="1" applyAlignment="1">
      <alignment horizontal="center" vertical="center"/>
    </xf>
    <xf numFmtId="43" fontId="5" fillId="11" borderId="12" xfId="1" applyFont="1" applyFill="1" applyBorder="1" applyAlignment="1">
      <alignment horizontal="right" vertical="center"/>
    </xf>
    <xf numFmtId="0" fontId="7" fillId="11" borderId="12" xfId="3" applyFont="1" applyFill="1" applyBorder="1" applyAlignment="1">
      <alignment horizontal="center" vertical="center"/>
    </xf>
    <xf numFmtId="4" fontId="26" fillId="11" borderId="13" xfId="3" applyNumberFormat="1" applyFont="1" applyFill="1" applyBorder="1" applyAlignment="1">
      <alignment horizontal="left" vertical="center"/>
    </xf>
    <xf numFmtId="0" fontId="5" fillId="4" borderId="6" xfId="3" applyFont="1" applyFill="1" applyBorder="1" applyAlignment="1">
      <alignment horizontal="left" vertical="center" wrapText="1"/>
    </xf>
    <xf numFmtId="0" fontId="5" fillId="4" borderId="19" xfId="3" applyFont="1" applyFill="1" applyBorder="1" applyAlignment="1">
      <alignment horizontal="left" vertical="center" wrapText="1"/>
    </xf>
    <xf numFmtId="0" fontId="5" fillId="4" borderId="12" xfId="3" applyFont="1" applyFill="1" applyBorder="1" applyAlignment="1">
      <alignment horizontal="left" vertical="center" wrapText="1"/>
    </xf>
    <xf numFmtId="43" fontId="5" fillId="4" borderId="12" xfId="1" applyFont="1" applyFill="1" applyBorder="1" applyAlignment="1">
      <alignment horizontal="center" vertical="center"/>
    </xf>
    <xf numFmtId="43" fontId="5" fillId="4" borderId="12" xfId="1" applyFont="1" applyFill="1" applyBorder="1" applyAlignment="1">
      <alignment horizontal="center" vertical="center" wrapText="1"/>
    </xf>
    <xf numFmtId="0" fontId="9" fillId="4" borderId="12" xfId="3" applyFont="1" applyFill="1" applyBorder="1" applyAlignment="1">
      <alignment horizontal="left" wrapText="1"/>
    </xf>
    <xf numFmtId="0" fontId="8" fillId="4" borderId="12" xfId="3" applyFont="1" applyFill="1" applyBorder="1" applyAlignment="1">
      <alignment horizontal="center"/>
    </xf>
    <xf numFmtId="0" fontId="8" fillId="4" borderId="13" xfId="3" applyFont="1" applyFill="1" applyBorder="1" applyAlignment="1">
      <alignment horizontal="center"/>
    </xf>
    <xf numFmtId="0" fontId="5" fillId="10" borderId="6" xfId="3" applyFont="1" applyFill="1" applyBorder="1" applyAlignment="1">
      <alignment horizontal="left" vertical="center" wrapText="1"/>
    </xf>
    <xf numFmtId="43" fontId="5" fillId="11" borderId="27" xfId="1" applyFont="1" applyFill="1" applyBorder="1" applyAlignment="1">
      <alignment horizontal="center" vertical="center" wrapText="1"/>
    </xf>
    <xf numFmtId="4" fontId="13" fillId="24" borderId="1" xfId="3" applyNumberFormat="1" applyFont="1" applyFill="1" applyBorder="1" applyAlignment="1">
      <alignment horizontal="left" vertical="center"/>
    </xf>
    <xf numFmtId="43" fontId="5" fillId="21" borderId="1" xfId="1" applyFont="1" applyFill="1" applyBorder="1" applyAlignment="1">
      <alignment horizontal="right" vertical="center"/>
    </xf>
    <xf numFmtId="0" fontId="5" fillId="21" borderId="1" xfId="3" applyFont="1" applyFill="1" applyBorder="1" applyAlignment="1">
      <alignment horizontal="left" vertical="center" wrapText="1"/>
    </xf>
    <xf numFmtId="43" fontId="5" fillId="21" borderId="1" xfId="1" applyFont="1" applyFill="1" applyBorder="1" applyAlignment="1">
      <alignment horizontal="left" vertical="center"/>
    </xf>
    <xf numFmtId="43" fontId="5" fillId="21" borderId="1" xfId="1" applyFont="1" applyFill="1" applyBorder="1" applyAlignment="1">
      <alignment horizontal="center" vertical="center" wrapText="1"/>
    </xf>
    <xf numFmtId="43" fontId="5" fillId="21" borderId="1" xfId="1" applyFont="1" applyFill="1" applyBorder="1" applyAlignment="1">
      <alignment horizontal="left" vertical="center" wrapText="1"/>
    </xf>
    <xf numFmtId="0" fontId="5" fillId="30" borderId="15" xfId="3" applyFont="1" applyFill="1" applyBorder="1" applyAlignment="1">
      <alignment horizontal="left" vertical="center" wrapText="1"/>
    </xf>
    <xf numFmtId="43" fontId="5" fillId="30" borderId="0" xfId="1" applyFont="1" applyFill="1" applyBorder="1" applyAlignment="1">
      <alignment horizontal="left" vertical="center"/>
    </xf>
    <xf numFmtId="43" fontId="5" fillId="30" borderId="0" xfId="1" applyFont="1" applyFill="1" applyBorder="1" applyAlignment="1">
      <alignment horizontal="center" vertical="center" wrapText="1"/>
    </xf>
    <xf numFmtId="43" fontId="5" fillId="30" borderId="0" xfId="1" applyFont="1" applyFill="1" applyBorder="1" applyAlignment="1">
      <alignment horizontal="left" vertical="center" wrapText="1"/>
    </xf>
    <xf numFmtId="43" fontId="5" fillId="30" borderId="0" xfId="1" applyFont="1" applyFill="1" applyBorder="1" applyAlignment="1">
      <alignment horizontal="right" vertical="center"/>
    </xf>
    <xf numFmtId="43" fontId="5" fillId="30" borderId="17" xfId="1" applyFont="1" applyFill="1" applyBorder="1" applyAlignment="1">
      <alignment horizontal="right" vertical="center"/>
    </xf>
    <xf numFmtId="43" fontId="18" fillId="30" borderId="0" xfId="1" applyFont="1" applyFill="1" applyBorder="1" applyAlignment="1">
      <alignment horizontal="right" vertical="center"/>
    </xf>
    <xf numFmtId="0" fontId="10" fillId="21" borderId="1" xfId="3" applyFont="1" applyFill="1" applyBorder="1" applyAlignment="1">
      <alignment horizontal="left" vertical="center" wrapText="1"/>
    </xf>
    <xf numFmtId="0" fontId="5" fillId="14" borderId="10" xfId="3" applyFont="1" applyFill="1" applyBorder="1" applyAlignment="1">
      <alignment horizontal="left" vertical="center" wrapText="1"/>
    </xf>
    <xf numFmtId="43" fontId="18" fillId="21" borderId="1" xfId="1" applyFont="1" applyFill="1" applyBorder="1" applyAlignment="1">
      <alignment horizontal="right" vertical="center"/>
    </xf>
    <xf numFmtId="0" fontId="5" fillId="30" borderId="4" xfId="3" applyFont="1" applyFill="1" applyBorder="1" applyAlignment="1">
      <alignment horizontal="left" vertical="center" wrapText="1"/>
    </xf>
    <xf numFmtId="43" fontId="5" fillId="30" borderId="4" xfId="1" applyFont="1" applyFill="1" applyBorder="1" applyAlignment="1">
      <alignment horizontal="left" vertical="center"/>
    </xf>
    <xf numFmtId="43" fontId="5" fillId="30" borderId="4" xfId="1" applyFont="1" applyFill="1" applyBorder="1" applyAlignment="1">
      <alignment horizontal="left" vertical="center" wrapText="1"/>
    </xf>
    <xf numFmtId="43" fontId="5" fillId="30" borderId="4" xfId="1" applyFont="1" applyFill="1" applyBorder="1" applyAlignment="1">
      <alignment horizontal="right" vertical="center"/>
    </xf>
    <xf numFmtId="43" fontId="5" fillId="30" borderId="4" xfId="1" applyFont="1" applyFill="1" applyBorder="1" applyAlignment="1">
      <alignment horizontal="center" vertical="center" wrapText="1"/>
    </xf>
    <xf numFmtId="43" fontId="18" fillId="30" borderId="4" xfId="1" applyFont="1" applyFill="1" applyBorder="1" applyAlignment="1">
      <alignment horizontal="right" vertical="center"/>
    </xf>
    <xf numFmtId="0" fontId="5" fillId="20" borderId="1" xfId="3" applyFont="1" applyFill="1" applyBorder="1" applyAlignment="1">
      <alignment horizontal="left" vertical="center" wrapText="1"/>
    </xf>
    <xf numFmtId="0" fontId="9" fillId="20" borderId="1" xfId="3" applyFont="1" applyFill="1" applyBorder="1" applyAlignment="1">
      <alignment horizontal="left" vertical="center"/>
    </xf>
    <xf numFmtId="0" fontId="7" fillId="20" borderId="1" xfId="3" applyFont="1" applyFill="1" applyBorder="1" applyAlignment="1">
      <alignment horizontal="left" vertical="center"/>
    </xf>
    <xf numFmtId="165" fontId="7" fillId="20" borderId="1" xfId="3" applyNumberFormat="1" applyFont="1" applyFill="1" applyBorder="1" applyAlignment="1">
      <alignment horizontal="left" vertical="center"/>
    </xf>
    <xf numFmtId="43" fontId="5" fillId="10" borderId="4" xfId="1" applyFont="1" applyFill="1" applyBorder="1" applyAlignment="1">
      <alignment horizontal="center" vertical="center" wrapText="1"/>
    </xf>
    <xf numFmtId="43" fontId="18" fillId="20" borderId="1" xfId="1" applyFont="1" applyFill="1" applyBorder="1" applyAlignment="1">
      <alignment horizontal="right" vertical="center"/>
    </xf>
    <xf numFmtId="43" fontId="18" fillId="10" borderId="4" xfId="1" applyFont="1" applyFill="1" applyBorder="1" applyAlignment="1">
      <alignment horizontal="right" vertical="center"/>
    </xf>
    <xf numFmtId="0" fontId="5" fillId="14" borderId="18" xfId="3" applyFont="1" applyFill="1" applyBorder="1" applyAlignment="1">
      <alignment horizontal="left" vertical="top"/>
    </xf>
    <xf numFmtId="0" fontId="5" fillId="14" borderId="18" xfId="3" applyFont="1" applyFill="1" applyBorder="1" applyAlignment="1">
      <alignment horizontal="justify" vertical="top" wrapText="1" shrinkToFit="1" readingOrder="1"/>
    </xf>
    <xf numFmtId="43" fontId="18" fillId="14" borderId="18" xfId="1" applyFont="1" applyFill="1" applyBorder="1" applyAlignment="1">
      <alignment horizontal="center" vertical="center"/>
    </xf>
    <xf numFmtId="167" fontId="5" fillId="14" borderId="18" xfId="3" applyNumberFormat="1" applyFont="1" applyFill="1" applyBorder="1" applyAlignment="1">
      <alignment horizontal="left" vertical="center"/>
    </xf>
    <xf numFmtId="167" fontId="5" fillId="14" borderId="18" xfId="3" applyNumberFormat="1" applyFont="1" applyFill="1" applyBorder="1" applyAlignment="1">
      <alignment horizontal="center" vertical="center"/>
    </xf>
    <xf numFmtId="167" fontId="7" fillId="14" borderId="18" xfId="3" applyNumberFormat="1" applyFont="1" applyFill="1" applyBorder="1" applyAlignment="1">
      <alignment horizontal="left" vertical="center"/>
    </xf>
    <xf numFmtId="0" fontId="5" fillId="7" borderId="1" xfId="3" applyFont="1" applyFill="1" applyBorder="1" applyAlignment="1">
      <alignment horizontal="left" vertical="top"/>
    </xf>
    <xf numFmtId="0" fontId="5" fillId="7" borderId="1" xfId="3" applyFont="1" applyFill="1" applyBorder="1" applyAlignment="1">
      <alignment horizontal="left" vertical="center"/>
    </xf>
    <xf numFmtId="0" fontId="5" fillId="7" borderId="1" xfId="3" applyFont="1" applyFill="1" applyBorder="1" applyAlignment="1">
      <alignment horizontal="justify" vertical="top" wrapText="1" shrinkToFit="1" readingOrder="1"/>
    </xf>
    <xf numFmtId="43" fontId="18" fillId="7" borderId="1" xfId="1" applyFont="1" applyFill="1" applyBorder="1" applyAlignment="1">
      <alignment horizontal="center" vertical="center"/>
    </xf>
    <xf numFmtId="43" fontId="5" fillId="7" borderId="1" xfId="1" applyFont="1" applyFill="1" applyBorder="1" applyAlignment="1">
      <alignment horizontal="center" vertical="center"/>
    </xf>
    <xf numFmtId="167" fontId="5" fillId="7" borderId="1" xfId="3" applyNumberFormat="1" applyFont="1" applyFill="1" applyBorder="1" applyAlignment="1">
      <alignment horizontal="left" vertical="center"/>
    </xf>
    <xf numFmtId="167" fontId="5" fillId="7" borderId="1" xfId="3" applyNumberFormat="1" applyFont="1" applyFill="1" applyBorder="1" applyAlignment="1">
      <alignment horizontal="center" vertical="center"/>
    </xf>
    <xf numFmtId="167" fontId="7" fillId="7" borderId="1" xfId="3" applyNumberFormat="1" applyFont="1" applyFill="1" applyBorder="1" applyAlignment="1">
      <alignment horizontal="left" vertical="center"/>
    </xf>
    <xf numFmtId="43" fontId="18" fillId="17" borderId="1" xfId="1" applyFont="1" applyFill="1" applyBorder="1" applyAlignment="1">
      <alignment horizontal="right" vertical="center"/>
    </xf>
    <xf numFmtId="43" fontId="10" fillId="17" borderId="4" xfId="1" applyFont="1" applyFill="1" applyBorder="1" applyAlignment="1">
      <alignment horizontal="right" vertical="center"/>
    </xf>
    <xf numFmtId="43" fontId="10" fillId="17" borderId="1" xfId="1" applyFont="1" applyFill="1" applyBorder="1" applyAlignment="1">
      <alignment horizontal="right" vertical="center"/>
    </xf>
    <xf numFmtId="43" fontId="10" fillId="17" borderId="1" xfId="1" applyFont="1" applyFill="1" applyBorder="1" applyAlignment="1">
      <alignment horizontal="center" vertical="center"/>
    </xf>
    <xf numFmtId="43" fontId="10" fillId="17" borderId="3" xfId="1" applyFont="1" applyFill="1" applyBorder="1" applyAlignment="1">
      <alignment horizontal="center" vertical="center"/>
    </xf>
    <xf numFmtId="0" fontId="5" fillId="14" borderId="4" xfId="3" applyFont="1" applyFill="1" applyBorder="1" applyAlignment="1">
      <alignment horizontal="left" vertical="center" wrapText="1" shrinkToFit="1" readingOrder="1"/>
    </xf>
    <xf numFmtId="0" fontId="5" fillId="14" borderId="1" xfId="3" applyFont="1" applyFill="1" applyBorder="1" applyAlignment="1">
      <alignment horizontal="left" vertical="center" wrapText="1" shrinkToFit="1" readingOrder="1"/>
    </xf>
    <xf numFmtId="0" fontId="5" fillId="4" borderId="4" xfId="3" applyFont="1" applyFill="1" applyBorder="1" applyAlignment="1">
      <alignment vertical="center" wrapText="1" shrinkToFit="1" readingOrder="1"/>
    </xf>
    <xf numFmtId="4" fontId="13" fillId="4" borderId="1" xfId="3" applyNumberFormat="1" applyFont="1" applyFill="1" applyBorder="1" applyAlignment="1">
      <alignment horizontal="right" vertical="center"/>
    </xf>
    <xf numFmtId="43" fontId="18" fillId="4" borderId="35" xfId="1" applyFont="1" applyFill="1" applyBorder="1" applyAlignment="1">
      <alignment horizontal="center" vertical="center"/>
    </xf>
    <xf numFmtId="43" fontId="5" fillId="4" borderId="35" xfId="1" applyFont="1" applyFill="1" applyBorder="1" applyAlignment="1">
      <alignment horizontal="center" vertical="center"/>
    </xf>
    <xf numFmtId="4" fontId="13" fillId="4" borderId="3" xfId="3" applyNumberFormat="1" applyFont="1" applyFill="1" applyBorder="1" applyAlignment="1">
      <alignment horizontal="left" vertical="center"/>
    </xf>
    <xf numFmtId="0" fontId="5" fillId="8" borderId="1" xfId="3" applyFont="1" applyFill="1" applyBorder="1" applyAlignment="1">
      <alignment horizontal="left" vertical="top"/>
    </xf>
    <xf numFmtId="0" fontId="5" fillId="8" borderId="1" xfId="3" applyFont="1" applyFill="1" applyBorder="1" applyAlignment="1">
      <alignment horizontal="left" vertical="center"/>
    </xf>
    <xf numFmtId="0" fontId="5" fillId="8" borderId="1" xfId="3" applyFont="1" applyFill="1" applyBorder="1" applyAlignment="1">
      <alignment horizontal="left" vertical="top" wrapText="1" shrinkToFit="1" readingOrder="1"/>
    </xf>
    <xf numFmtId="43" fontId="18" fillId="8" borderId="1" xfId="1" applyFont="1" applyFill="1" applyBorder="1" applyAlignment="1">
      <alignment horizontal="center" vertical="center"/>
    </xf>
    <xf numFmtId="43" fontId="5" fillId="8" borderId="1" xfId="1" applyFont="1" applyFill="1" applyBorder="1" applyAlignment="1">
      <alignment horizontal="center" vertical="center"/>
    </xf>
    <xf numFmtId="167" fontId="5" fillId="8" borderId="1" xfId="3" applyNumberFormat="1" applyFont="1" applyFill="1" applyBorder="1" applyAlignment="1">
      <alignment horizontal="left" vertical="center"/>
    </xf>
    <xf numFmtId="4" fontId="6" fillId="8" borderId="1" xfId="3" applyNumberFormat="1" applyFont="1" applyFill="1" applyBorder="1" applyAlignment="1">
      <alignment horizontal="right" vertical="center"/>
    </xf>
    <xf numFmtId="4" fontId="13" fillId="8" borderId="1" xfId="3" applyNumberFormat="1" applyFont="1" applyFill="1" applyBorder="1" applyAlignment="1">
      <alignment horizontal="left" vertical="center"/>
    </xf>
    <xf numFmtId="0" fontId="5" fillId="9" borderId="1" xfId="3" applyFont="1" applyFill="1" applyBorder="1" applyAlignment="1">
      <alignment horizontal="left" vertical="top"/>
    </xf>
    <xf numFmtId="43" fontId="18" fillId="9" borderId="1" xfId="1" applyFont="1" applyFill="1" applyBorder="1" applyAlignment="1">
      <alignment horizontal="left" vertical="center"/>
    </xf>
    <xf numFmtId="43" fontId="18" fillId="9" borderId="1" xfId="3" applyNumberFormat="1" applyFont="1" applyFill="1" applyBorder="1" applyAlignment="1">
      <alignment horizontal="left" vertical="center" wrapText="1"/>
    </xf>
    <xf numFmtId="0" fontId="5" fillId="9" borderId="2" xfId="3" applyFont="1" applyFill="1" applyBorder="1" applyAlignment="1">
      <alignment horizontal="left" vertical="top"/>
    </xf>
    <xf numFmtId="0" fontId="5" fillId="9" borderId="1" xfId="3" applyFont="1" applyFill="1" applyBorder="1" applyAlignment="1">
      <alignment horizontal="left" vertical="top" wrapText="1"/>
    </xf>
    <xf numFmtId="43" fontId="6" fillId="9" borderId="1" xfId="1" applyFont="1" applyFill="1" applyBorder="1" applyAlignment="1">
      <alignment horizontal="center" vertical="center" wrapText="1"/>
    </xf>
    <xf numFmtId="43" fontId="5" fillId="4" borderId="1" xfId="1" applyFont="1" applyFill="1" applyBorder="1" applyAlignment="1">
      <alignment horizontal="left" vertical="center" wrapText="1"/>
    </xf>
    <xf numFmtId="0" fontId="22" fillId="12" borderId="2" xfId="0" applyFont="1" applyFill="1" applyBorder="1" applyAlignment="1">
      <alignment horizontal="center"/>
    </xf>
    <xf numFmtId="171" fontId="22" fillId="12" borderId="1" xfId="1" applyNumberFormat="1" applyFont="1" applyFill="1" applyBorder="1" applyAlignment="1">
      <alignment horizontal="center"/>
    </xf>
    <xf numFmtId="0" fontId="22" fillId="12" borderId="1" xfId="0" applyFont="1" applyFill="1" applyBorder="1" applyAlignment="1">
      <alignment horizontal="center"/>
    </xf>
    <xf numFmtId="0" fontId="22" fillId="18" borderId="8" xfId="0" applyFont="1" applyFill="1" applyBorder="1"/>
    <xf numFmtId="0" fontId="22" fillId="8" borderId="8" xfId="0" applyFont="1" applyFill="1" applyBorder="1"/>
    <xf numFmtId="43" fontId="38" fillId="21" borderId="1" xfId="1" applyFont="1" applyFill="1" applyBorder="1" applyAlignment="1">
      <alignment horizontal="left" vertical="center" wrapText="1"/>
    </xf>
    <xf numFmtId="0" fontId="22" fillId="21" borderId="1" xfId="0" applyFont="1" applyFill="1" applyBorder="1" applyAlignment="1">
      <alignment horizontal="center"/>
    </xf>
    <xf numFmtId="171" fontId="22" fillId="21" borderId="1" xfId="1" applyNumberFormat="1" applyFont="1" applyFill="1" applyBorder="1" applyAlignment="1">
      <alignment horizontal="center"/>
    </xf>
    <xf numFmtId="43" fontId="1" fillId="0" borderId="1" xfId="1" applyFont="1" applyFill="1" applyBorder="1" applyAlignment="1">
      <alignment horizontal="center"/>
    </xf>
    <xf numFmtId="171" fontId="22" fillId="0" borderId="1" xfId="1" applyNumberFormat="1" applyFont="1" applyFill="1" applyBorder="1" applyAlignment="1">
      <alignment horizontal="center"/>
    </xf>
    <xf numFmtId="0" fontId="22" fillId="0" borderId="1" xfId="0" applyFont="1" applyFill="1" applyBorder="1" applyAlignment="1">
      <alignment horizontal="center"/>
    </xf>
    <xf numFmtId="43" fontId="22" fillId="0" borderId="1" xfId="1" applyFont="1" applyFill="1" applyBorder="1" applyAlignment="1">
      <alignment horizontal="center"/>
    </xf>
    <xf numFmtId="0" fontId="22" fillId="12" borderId="43" xfId="0" applyFont="1" applyFill="1" applyBorder="1"/>
    <xf numFmtId="0" fontId="0" fillId="12" borderId="43" xfId="0" applyFill="1" applyBorder="1"/>
    <xf numFmtId="171" fontId="0" fillId="12" borderId="43" xfId="1" applyNumberFormat="1" applyFont="1" applyFill="1" applyBorder="1"/>
    <xf numFmtId="171" fontId="0" fillId="0" borderId="1" xfId="1" applyNumberFormat="1" applyFont="1" applyBorder="1"/>
    <xf numFmtId="43" fontId="22" fillId="0" borderId="1" xfId="1" applyFont="1" applyBorder="1"/>
    <xf numFmtId="43" fontId="38" fillId="9" borderId="1" xfId="1" applyFont="1" applyFill="1" applyBorder="1" applyAlignment="1">
      <alignment horizontal="left" vertical="center" wrapText="1"/>
    </xf>
    <xf numFmtId="0" fontId="0" fillId="9" borderId="1" xfId="0" applyFill="1" applyBorder="1"/>
    <xf numFmtId="171" fontId="0" fillId="9" borderId="1" xfId="1" applyNumberFormat="1" applyFont="1" applyFill="1" applyBorder="1"/>
    <xf numFmtId="43" fontId="22" fillId="9" borderId="1" xfId="1" applyFont="1" applyFill="1" applyBorder="1"/>
    <xf numFmtId="0" fontId="5" fillId="4" borderId="20" xfId="3" applyFont="1" applyFill="1" applyBorder="1" applyAlignment="1">
      <alignment horizontal="left" vertical="center" wrapText="1"/>
    </xf>
    <xf numFmtId="0" fontId="5" fillId="4" borderId="10" xfId="3" applyFont="1" applyFill="1" applyBorder="1" applyAlignment="1">
      <alignment horizontal="left" vertical="center" wrapText="1"/>
    </xf>
    <xf numFmtId="43" fontId="5" fillId="4" borderId="10" xfId="1" applyFont="1" applyFill="1" applyBorder="1" applyAlignment="1">
      <alignment horizontal="right" vertical="center"/>
    </xf>
    <xf numFmtId="43" fontId="5" fillId="4" borderId="10" xfId="1" applyFont="1" applyFill="1" applyBorder="1" applyAlignment="1">
      <alignment horizontal="center" vertical="center" wrapText="1"/>
    </xf>
    <xf numFmtId="43" fontId="5" fillId="4" borderId="10" xfId="1" applyFont="1" applyFill="1" applyBorder="1" applyAlignment="1">
      <alignment vertical="center"/>
    </xf>
    <xf numFmtId="43" fontId="5" fillId="4" borderId="10" xfId="1" applyFont="1" applyFill="1" applyBorder="1" applyAlignment="1"/>
    <xf numFmtId="0" fontId="9" fillId="4" borderId="10" xfId="3" applyFont="1" applyFill="1" applyBorder="1" applyAlignment="1">
      <alignment horizontal="left" vertical="center" wrapText="1"/>
    </xf>
    <xf numFmtId="167" fontId="6" fillId="4" borderId="10" xfId="3" applyNumberFormat="1" applyFont="1" applyFill="1" applyBorder="1" applyAlignment="1">
      <alignment horizontal="left" vertical="center"/>
    </xf>
    <xf numFmtId="167" fontId="5" fillId="4" borderId="11" xfId="3" applyNumberFormat="1" applyFont="1" applyFill="1" applyBorder="1" applyAlignment="1">
      <alignment horizontal="left" vertical="center"/>
    </xf>
    <xf numFmtId="0" fontId="10" fillId="30" borderId="1" xfId="3" applyFont="1" applyFill="1" applyBorder="1" applyAlignment="1">
      <alignment horizontal="left" vertical="center" wrapText="1"/>
    </xf>
    <xf numFmtId="43" fontId="5" fillId="30" borderId="1" xfId="1" applyFont="1" applyFill="1" applyBorder="1" applyAlignment="1">
      <alignment horizontal="left" vertical="center"/>
    </xf>
    <xf numFmtId="43" fontId="5" fillId="30" borderId="1" xfId="1" applyFont="1" applyFill="1" applyBorder="1" applyAlignment="1">
      <alignment horizontal="center" vertical="center" wrapText="1"/>
    </xf>
    <xf numFmtId="43" fontId="5" fillId="30" borderId="1" xfId="1" applyFont="1" applyFill="1" applyBorder="1" applyAlignment="1">
      <alignment horizontal="left" vertical="center" wrapText="1"/>
    </xf>
    <xf numFmtId="43" fontId="18" fillId="30" borderId="1" xfId="1" applyFont="1" applyFill="1" applyBorder="1" applyAlignment="1">
      <alignment horizontal="right" vertical="center"/>
    </xf>
    <xf numFmtId="43" fontId="5" fillId="30" borderId="1" xfId="1" applyFont="1" applyFill="1" applyBorder="1" applyAlignment="1">
      <alignment horizontal="right" vertical="center"/>
    </xf>
    <xf numFmtId="0" fontId="5" fillId="14" borderId="3" xfId="3" applyFont="1" applyFill="1" applyBorder="1" applyAlignment="1">
      <alignment horizontal="justify" vertical="top" wrapText="1" shrinkToFit="1" readingOrder="1"/>
    </xf>
    <xf numFmtId="167" fontId="5" fillId="14" borderId="3" xfId="3" applyNumberFormat="1" applyFont="1" applyFill="1" applyBorder="1" applyAlignment="1">
      <alignment horizontal="center" vertical="center"/>
    </xf>
    <xf numFmtId="167" fontId="9" fillId="14" borderId="3" xfId="3" applyNumberFormat="1" applyFont="1" applyFill="1" applyBorder="1" applyAlignment="1">
      <alignment horizontal="left" vertical="center"/>
    </xf>
    <xf numFmtId="43" fontId="6" fillId="24" borderId="3" xfId="1" applyFont="1" applyFill="1" applyBorder="1" applyAlignment="1">
      <alignment horizontal="center" vertical="center"/>
    </xf>
    <xf numFmtId="43" fontId="6" fillId="24" borderId="1" xfId="1" applyFont="1" applyFill="1" applyBorder="1" applyAlignment="1">
      <alignment horizontal="center" vertical="center"/>
    </xf>
    <xf numFmtId="43" fontId="6" fillId="24" borderId="3" xfId="1" applyFont="1" applyFill="1" applyBorder="1" applyAlignment="1"/>
    <xf numFmtId="43" fontId="6" fillId="24" borderId="3" xfId="1" applyFont="1" applyFill="1" applyBorder="1" applyAlignment="1">
      <alignment vertical="center" wrapText="1"/>
    </xf>
    <xf numFmtId="168" fontId="13" fillId="24" borderId="8" xfId="3" applyNumberFormat="1" applyFont="1" applyFill="1" applyBorder="1" applyAlignment="1">
      <alignment horizontal="left" vertical="center" wrapText="1"/>
    </xf>
    <xf numFmtId="0" fontId="6" fillId="0" borderId="1" xfId="3" applyFont="1" applyFill="1" applyBorder="1" applyAlignment="1">
      <alignment horizontal="left" vertical="center" wrapText="1"/>
    </xf>
    <xf numFmtId="0" fontId="6" fillId="17" borderId="1" xfId="3" applyFont="1" applyFill="1" applyBorder="1" applyAlignment="1">
      <alignment horizontal="left" vertical="center" wrapText="1"/>
    </xf>
    <xf numFmtId="0" fontId="6" fillId="17" borderId="1" xfId="3" applyFont="1" applyFill="1" applyBorder="1" applyAlignment="1">
      <alignment horizontal="left" vertical="center"/>
    </xf>
    <xf numFmtId="43" fontId="6" fillId="17" borderId="1" xfId="1" applyFont="1" applyFill="1" applyBorder="1" applyAlignment="1">
      <alignment horizontal="right" vertical="center"/>
    </xf>
    <xf numFmtId="43" fontId="6" fillId="17" borderId="1" xfId="1" applyFont="1" applyFill="1" applyBorder="1" applyAlignment="1">
      <alignment horizontal="left" vertical="center"/>
    </xf>
    <xf numFmtId="167" fontId="6" fillId="17" borderId="2" xfId="3" applyNumberFormat="1" applyFont="1" applyFill="1" applyBorder="1" applyAlignment="1">
      <alignment horizontal="left" vertical="center" wrapText="1"/>
    </xf>
    <xf numFmtId="0" fontId="6" fillId="17" borderId="1" xfId="3" applyFont="1" applyFill="1" applyBorder="1" applyAlignment="1">
      <alignment horizontal="left" vertical="center" wrapText="1" shrinkToFit="1" readingOrder="1"/>
    </xf>
    <xf numFmtId="0" fontId="6" fillId="17" borderId="1" xfId="4" applyFont="1" applyFill="1" applyBorder="1" applyAlignment="1">
      <alignment vertical="top" wrapText="1" shrinkToFit="1" readingOrder="1"/>
    </xf>
    <xf numFmtId="43" fontId="6" fillId="17" borderId="1" xfId="1" applyFont="1" applyFill="1" applyBorder="1" applyAlignment="1">
      <alignment horizontal="center" vertical="center"/>
    </xf>
    <xf numFmtId="43" fontId="6" fillId="17" borderId="1" xfId="1" applyFont="1" applyFill="1" applyBorder="1" applyAlignment="1">
      <alignment vertical="center"/>
    </xf>
    <xf numFmtId="0" fontId="6" fillId="17" borderId="2" xfId="3" applyFont="1" applyFill="1" applyBorder="1" applyAlignment="1">
      <alignment horizontal="left" wrapText="1"/>
    </xf>
    <xf numFmtId="0" fontId="6" fillId="17" borderId="1" xfId="4" applyFont="1" applyFill="1" applyBorder="1" applyAlignment="1">
      <alignment horizontal="left" vertical="top" wrapText="1" shrinkToFit="1" readingOrder="1"/>
    </xf>
    <xf numFmtId="0" fontId="6" fillId="17" borderId="1" xfId="3" applyFont="1" applyFill="1" applyBorder="1" applyAlignment="1">
      <alignment horizontal="left"/>
    </xf>
    <xf numFmtId="4" fontId="6" fillId="17" borderId="1" xfId="3" applyNumberFormat="1" applyFont="1" applyFill="1" applyBorder="1" applyAlignment="1"/>
    <xf numFmtId="4" fontId="13" fillId="17" borderId="1" xfId="3" applyNumberFormat="1" applyFont="1" applyFill="1" applyBorder="1" applyAlignment="1">
      <alignment horizontal="left" vertical="center"/>
    </xf>
    <xf numFmtId="0" fontId="0" fillId="0" borderId="0" xfId="0" applyFill="1"/>
    <xf numFmtId="0" fontId="22" fillId="0" borderId="15" xfId="0" applyFont="1" applyFill="1" applyBorder="1" applyAlignment="1">
      <alignment horizontal="center"/>
    </xf>
    <xf numFmtId="0" fontId="22" fillId="0" borderId="0" xfId="0" applyFont="1" applyFill="1" applyBorder="1" applyAlignment="1">
      <alignment horizontal="center"/>
    </xf>
    <xf numFmtId="43" fontId="35" fillId="0" borderId="0" xfId="1" applyFont="1" applyFill="1" applyAlignment="1"/>
    <xf numFmtId="43" fontId="0" fillId="0" borderId="0" xfId="0" applyNumberFormat="1" applyFill="1"/>
    <xf numFmtId="165" fontId="35" fillId="0" borderId="0" xfId="1" applyNumberFormat="1" applyFont="1" applyFill="1" applyAlignment="1"/>
    <xf numFmtId="43" fontId="0" fillId="0" borderId="1" xfId="1" applyFont="1" applyBorder="1" applyAlignment="1">
      <alignment horizontal="right"/>
    </xf>
    <xf numFmtId="0" fontId="22" fillId="0" borderId="0" xfId="0" applyFont="1"/>
    <xf numFmtId="165" fontId="22" fillId="0" borderId="1" xfId="0" applyNumberFormat="1" applyFont="1" applyBorder="1"/>
    <xf numFmtId="0" fontId="22" fillId="5" borderId="1" xfId="0" applyFont="1" applyFill="1" applyBorder="1"/>
    <xf numFmtId="43" fontId="22" fillId="5" borderId="1" xfId="1" applyFont="1" applyFill="1" applyBorder="1" applyAlignment="1">
      <alignment horizontal="right"/>
    </xf>
    <xf numFmtId="0" fontId="22" fillId="12" borderId="1" xfId="0" applyFont="1" applyFill="1" applyBorder="1"/>
    <xf numFmtId="171" fontId="22" fillId="5" borderId="1" xfId="1" applyNumberFormat="1" applyFont="1" applyFill="1" applyBorder="1" applyAlignment="1">
      <alignment horizontal="left"/>
    </xf>
    <xf numFmtId="0" fontId="20" fillId="0" borderId="0" xfId="0" applyFont="1" applyAlignment="1">
      <alignment horizontal="left" vertical="center"/>
    </xf>
    <xf numFmtId="0" fontId="0" fillId="0" borderId="0" xfId="0" applyAlignment="1">
      <alignment wrapText="1"/>
    </xf>
    <xf numFmtId="0" fontId="0" fillId="0" borderId="0" xfId="0" applyAlignment="1">
      <alignment horizontal="center"/>
    </xf>
    <xf numFmtId="0" fontId="0" fillId="0" borderId="0" xfId="0" applyAlignment="1">
      <alignment horizontal="left" vertical="center"/>
    </xf>
    <xf numFmtId="0" fontId="22" fillId="24" borderId="0" xfId="0" applyFont="1" applyFill="1"/>
    <xf numFmtId="0" fontId="22" fillId="24" borderId="0" xfId="0" applyFont="1" applyFill="1" applyAlignment="1">
      <alignment wrapText="1"/>
    </xf>
    <xf numFmtId="0" fontId="0" fillId="24" borderId="0" xfId="0" applyFill="1"/>
    <xf numFmtId="43" fontId="0" fillId="24" borderId="0" xfId="1" applyFont="1" applyFill="1"/>
    <xf numFmtId="0" fontId="0" fillId="24" borderId="0" xfId="0" applyFill="1" applyAlignment="1">
      <alignment horizontal="center"/>
    </xf>
    <xf numFmtId="0" fontId="22" fillId="24" borderId="1" xfId="0" applyFont="1" applyFill="1" applyBorder="1" applyAlignment="1">
      <alignment horizontal="left" vertical="center"/>
    </xf>
    <xf numFmtId="0" fontId="22" fillId="24" borderId="34" xfId="0" applyFont="1" applyFill="1" applyBorder="1"/>
    <xf numFmtId="0" fontId="0" fillId="24" borderId="34" xfId="0" applyFill="1" applyBorder="1" applyAlignment="1">
      <alignment wrapText="1"/>
    </xf>
    <xf numFmtId="0" fontId="0" fillId="24" borderId="34" xfId="0" applyFill="1" applyBorder="1"/>
    <xf numFmtId="43" fontId="0" fillId="24" borderId="34" xfId="1" applyFont="1" applyFill="1" applyBorder="1"/>
    <xf numFmtId="0" fontId="0" fillId="24" borderId="34" xfId="0" applyFill="1" applyBorder="1" applyAlignment="1">
      <alignment horizontal="center"/>
    </xf>
    <xf numFmtId="0" fontId="0" fillId="24" borderId="1" xfId="0" applyFill="1" applyBorder="1" applyAlignment="1">
      <alignment horizontal="center" vertical="center"/>
    </xf>
    <xf numFmtId="0" fontId="0" fillId="24" borderId="34" xfId="0" applyFill="1" applyBorder="1" applyAlignment="1">
      <alignment horizontal="left" vertical="center"/>
    </xf>
    <xf numFmtId="0" fontId="0" fillId="0" borderId="0" xfId="0" applyFill="1" applyBorder="1" applyAlignment="1">
      <alignment horizontal="center" vertical="center"/>
    </xf>
    <xf numFmtId="0" fontId="0" fillId="0" borderId="0" xfId="0" applyFill="1" applyBorder="1"/>
    <xf numFmtId="0" fontId="0" fillId="0" borderId="0" xfId="0" applyFill="1" applyBorder="1" applyAlignment="1">
      <alignment wrapText="1"/>
    </xf>
    <xf numFmtId="43" fontId="0" fillId="0" borderId="0" xfId="1" applyFont="1" applyFill="1" applyBorder="1"/>
    <xf numFmtId="0" fontId="0" fillId="0" borderId="0" xfId="0" applyFill="1" applyBorder="1" applyAlignment="1">
      <alignment horizontal="center"/>
    </xf>
    <xf numFmtId="0" fontId="3" fillId="0" borderId="18" xfId="0" applyFont="1" applyFill="1" applyBorder="1" applyAlignment="1">
      <alignment horizontal="center" vertical="center" wrapText="1"/>
    </xf>
    <xf numFmtId="0" fontId="3" fillId="0" borderId="0" xfId="0" applyFont="1" applyFill="1" applyBorder="1" applyAlignment="1">
      <alignment horizontal="center" vertical="center" wrapText="1"/>
    </xf>
    <xf numFmtId="0" fontId="41" fillId="0" borderId="1" xfId="0" applyFont="1" applyFill="1" applyBorder="1" applyAlignment="1">
      <alignment horizontal="left" vertical="center" wrapText="1"/>
    </xf>
    <xf numFmtId="0" fontId="42" fillId="0" borderId="1" xfId="0" applyFont="1" applyFill="1" applyBorder="1" applyAlignment="1">
      <alignment vertical="center" wrapText="1"/>
    </xf>
    <xf numFmtId="0" fontId="0" fillId="0" borderId="1" xfId="0" applyFill="1" applyBorder="1" applyAlignment="1">
      <alignment vertical="center" wrapText="1"/>
    </xf>
    <xf numFmtId="0" fontId="41" fillId="0" borderId="1" xfId="0" applyFont="1" applyFill="1" applyBorder="1" applyAlignment="1">
      <alignment vertical="center" wrapText="1"/>
    </xf>
    <xf numFmtId="0" fontId="41" fillId="0" borderId="1" xfId="0" applyFont="1" applyFill="1" applyBorder="1" applyAlignment="1">
      <alignment horizontal="center" vertical="center" wrapText="1"/>
    </xf>
    <xf numFmtId="43" fontId="41" fillId="0" borderId="1" xfId="1" applyFont="1" applyFill="1" applyBorder="1" applyAlignment="1">
      <alignment vertical="center"/>
    </xf>
    <xf numFmtId="0" fontId="43" fillId="0" borderId="2" xfId="0" applyFont="1" applyFill="1" applyBorder="1" applyAlignment="1">
      <alignment vertical="center" wrapText="1"/>
    </xf>
    <xf numFmtId="43" fontId="41" fillId="0" borderId="1" xfId="1" applyFont="1" applyBorder="1" applyAlignment="1">
      <alignment horizontal="center"/>
    </xf>
    <xf numFmtId="0" fontId="44" fillId="0" borderId="1" xfId="0" applyFont="1" applyFill="1" applyBorder="1" applyAlignment="1">
      <alignment vertical="center" wrapText="1"/>
    </xf>
    <xf numFmtId="0" fontId="45" fillId="0" borderId="1" xfId="0" applyFont="1" applyFill="1" applyBorder="1" applyAlignment="1">
      <alignment vertical="center" wrapText="1"/>
    </xf>
    <xf numFmtId="0" fontId="45" fillId="0" borderId="1" xfId="0" applyFont="1" applyFill="1" applyBorder="1" applyAlignment="1">
      <alignment horizontal="center" vertical="center" wrapText="1"/>
    </xf>
    <xf numFmtId="0" fontId="45" fillId="0" borderId="2" xfId="0" applyFont="1" applyFill="1" applyBorder="1" applyAlignment="1">
      <alignment vertical="center" wrapText="1"/>
    </xf>
    <xf numFmtId="0" fontId="47" fillId="0" borderId="1" xfId="0" applyFont="1" applyFill="1" applyBorder="1" applyAlignment="1">
      <alignment vertical="center" wrapText="1"/>
    </xf>
    <xf numFmtId="43" fontId="41" fillId="0" borderId="1" xfId="1" applyFont="1" applyBorder="1"/>
    <xf numFmtId="0" fontId="46" fillId="0" borderId="2" xfId="0" applyFont="1" applyFill="1" applyBorder="1" applyAlignment="1">
      <alignment vertical="center" wrapText="1"/>
    </xf>
    <xf numFmtId="0" fontId="2" fillId="0" borderId="1" xfId="0" applyFont="1" applyFill="1" applyBorder="1" applyAlignment="1">
      <alignment horizontal="center" vertical="center" wrapText="1"/>
    </xf>
    <xf numFmtId="0" fontId="48" fillId="0" borderId="1" xfId="0" applyFont="1" applyFill="1" applyBorder="1" applyAlignment="1">
      <alignment horizontal="center" vertical="center" wrapText="1"/>
    </xf>
    <xf numFmtId="0" fontId="41" fillId="0" borderId="2" xfId="0" applyFont="1" applyFill="1" applyBorder="1" applyAlignment="1">
      <alignment vertical="center" wrapText="1"/>
    </xf>
    <xf numFmtId="43" fontId="41" fillId="0" borderId="0" xfId="1" applyFont="1"/>
    <xf numFmtId="0" fontId="3" fillId="0" borderId="1" xfId="0" applyFont="1" applyFill="1" applyBorder="1" applyAlignment="1">
      <alignment vertical="center" wrapText="1"/>
    </xf>
    <xf numFmtId="0" fontId="49" fillId="0" borderId="1" xfId="0" applyFont="1" applyFill="1" applyBorder="1" applyAlignment="1">
      <alignment vertical="center" wrapText="1"/>
    </xf>
    <xf numFmtId="0" fontId="2" fillId="0" borderId="1" xfId="0" applyFont="1" applyFill="1" applyBorder="1" applyAlignment="1">
      <alignment vertical="center" wrapText="1"/>
    </xf>
    <xf numFmtId="0" fontId="2" fillId="0" borderId="1" xfId="0" applyFont="1" applyFill="1" applyBorder="1" applyAlignment="1">
      <alignment horizontal="center" vertical="center"/>
    </xf>
    <xf numFmtId="0" fontId="0" fillId="0" borderId="2" xfId="0" applyFill="1" applyBorder="1" applyAlignment="1">
      <alignment vertical="center"/>
    </xf>
    <xf numFmtId="43" fontId="41" fillId="0" borderId="1" xfId="1" applyFont="1" applyFill="1" applyBorder="1"/>
    <xf numFmtId="0" fontId="0" fillId="0" borderId="2" xfId="0" applyFill="1" applyBorder="1" applyAlignment="1">
      <alignment vertical="center" wrapText="1"/>
    </xf>
    <xf numFmtId="0" fontId="2" fillId="0" borderId="2" xfId="0" applyFont="1" applyFill="1" applyBorder="1" applyAlignment="1">
      <alignment vertical="center" wrapText="1"/>
    </xf>
    <xf numFmtId="0" fontId="3" fillId="0" borderId="1" xfId="0" applyFont="1" applyBorder="1"/>
    <xf numFmtId="0" fontId="0" fillId="0" borderId="1" xfId="0" applyBorder="1" applyAlignment="1">
      <alignment wrapText="1"/>
    </xf>
    <xf numFmtId="0" fontId="41" fillId="0" borderId="1" xfId="0" applyFont="1" applyBorder="1"/>
    <xf numFmtId="0" fontId="41" fillId="0" borderId="1" xfId="0" applyFont="1" applyBorder="1" applyAlignment="1">
      <alignment wrapText="1"/>
    </xf>
    <xf numFmtId="0" fontId="0" fillId="0" borderId="1" xfId="0" applyBorder="1" applyAlignment="1">
      <alignment horizontal="center"/>
    </xf>
    <xf numFmtId="0" fontId="0" fillId="0" borderId="0" xfId="0" applyBorder="1" applyAlignment="1">
      <alignment horizontal="left" vertical="center"/>
    </xf>
    <xf numFmtId="0" fontId="3" fillId="0" borderId="0" xfId="0" applyFont="1" applyBorder="1"/>
    <xf numFmtId="0" fontId="0" fillId="0" borderId="0" xfId="0" applyBorder="1" applyAlignment="1">
      <alignment wrapText="1"/>
    </xf>
    <xf numFmtId="0" fontId="41" fillId="0" borderId="0" xfId="0" applyFont="1" applyBorder="1" applyAlignment="1">
      <alignment wrapText="1"/>
    </xf>
    <xf numFmtId="0" fontId="0" fillId="0" borderId="0" xfId="0" applyBorder="1" applyAlignment="1">
      <alignment horizontal="center"/>
    </xf>
    <xf numFmtId="43" fontId="41" fillId="0" borderId="0" xfId="1" applyFont="1" applyBorder="1"/>
    <xf numFmtId="0" fontId="0" fillId="0" borderId="0" xfId="0" applyBorder="1"/>
    <xf numFmtId="0" fontId="50" fillId="0" borderId="1" xfId="0" applyFont="1" applyBorder="1" applyAlignment="1">
      <alignment horizontal="left" vertical="center" wrapText="1"/>
    </xf>
    <xf numFmtId="0" fontId="51" fillId="0" borderId="1" xfId="0" applyFont="1" applyBorder="1" applyAlignment="1">
      <alignment vertical="center" wrapText="1"/>
    </xf>
    <xf numFmtId="0" fontId="49" fillId="0" borderId="1" xfId="0" applyFont="1" applyBorder="1" applyAlignment="1">
      <alignment vertical="center" wrapText="1"/>
    </xf>
    <xf numFmtId="0" fontId="50" fillId="0" borderId="1" xfId="0" applyFont="1" applyBorder="1" applyAlignment="1">
      <alignment vertical="center" wrapText="1"/>
    </xf>
    <xf numFmtId="0" fontId="50" fillId="0" borderId="1" xfId="0" applyFont="1" applyBorder="1" applyAlignment="1">
      <alignment horizontal="center" vertical="center" wrapText="1"/>
    </xf>
    <xf numFmtId="43" fontId="41" fillId="0" borderId="1" xfId="1" applyFont="1" applyBorder="1" applyAlignment="1" applyProtection="1">
      <alignment vertical="center"/>
    </xf>
    <xf numFmtId="0" fontId="50" fillId="0" borderId="2" xfId="0" applyFont="1" applyBorder="1" applyAlignment="1">
      <alignment vertical="center" wrapText="1"/>
    </xf>
    <xf numFmtId="0" fontId="36" fillId="0" borderId="1" xfId="0" applyFont="1" applyBorder="1" applyAlignment="1">
      <alignment horizontal="center" vertical="center" wrapText="1"/>
    </xf>
    <xf numFmtId="0" fontId="41" fillId="0" borderId="1" xfId="0" applyFont="1" applyBorder="1" applyAlignment="1">
      <alignment horizontal="left" vertical="center" wrapText="1"/>
    </xf>
    <xf numFmtId="43" fontId="41" fillId="0" borderId="1" xfId="1" applyFont="1" applyBorder="1" applyAlignment="1">
      <alignment wrapText="1"/>
    </xf>
    <xf numFmtId="0" fontId="0" fillId="0" borderId="1" xfId="0" applyBorder="1" applyAlignment="1">
      <alignment horizontal="center" wrapText="1"/>
    </xf>
    <xf numFmtId="0" fontId="0" fillId="0" borderId="3" xfId="0" applyBorder="1" applyAlignment="1">
      <alignment wrapText="1"/>
    </xf>
    <xf numFmtId="43" fontId="41" fillId="0" borderId="0" xfId="1" applyFont="1" applyBorder="1" applyAlignment="1">
      <alignment wrapText="1"/>
    </xf>
    <xf numFmtId="0" fontId="0" fillId="0" borderId="0" xfId="0" applyBorder="1" applyAlignment="1">
      <alignment horizontal="center" wrapText="1"/>
    </xf>
    <xf numFmtId="0" fontId="49" fillId="0" borderId="1" xfId="0" applyFont="1" applyBorder="1"/>
    <xf numFmtId="0" fontId="49" fillId="0" borderId="1" xfId="0" applyFont="1" applyBorder="1" applyAlignment="1">
      <alignment wrapText="1"/>
    </xf>
    <xf numFmtId="0" fontId="49" fillId="0" borderId="1" xfId="0" applyFont="1" applyBorder="1" applyAlignment="1">
      <alignment horizontal="center"/>
    </xf>
    <xf numFmtId="0" fontId="49" fillId="0" borderId="2" xfId="0" applyFont="1" applyBorder="1"/>
    <xf numFmtId="0" fontId="41" fillId="0" borderId="1" xfId="0" applyFont="1" applyBorder="1" applyAlignment="1">
      <alignment horizontal="center" wrapText="1"/>
    </xf>
    <xf numFmtId="0" fontId="41" fillId="0" borderId="2" xfId="0" applyFont="1" applyBorder="1" applyAlignment="1">
      <alignment wrapText="1"/>
    </xf>
    <xf numFmtId="0" fontId="42" fillId="0" borderId="1" xfId="0" applyFont="1" applyBorder="1"/>
    <xf numFmtId="43" fontId="42" fillId="32" borderId="1" xfId="1" applyFont="1" applyFill="1" applyBorder="1"/>
    <xf numFmtId="165" fontId="0" fillId="0" borderId="0" xfId="0" applyNumberFormat="1" applyFill="1" applyBorder="1"/>
    <xf numFmtId="4" fontId="0" fillId="0" borderId="0" xfId="0" applyNumberFormat="1"/>
    <xf numFmtId="0" fontId="10" fillId="0" borderId="1" xfId="3" applyFont="1" applyFill="1" applyBorder="1" applyAlignment="1">
      <alignment horizontal="left" vertical="center" wrapText="1"/>
    </xf>
    <xf numFmtId="43" fontId="0" fillId="0" borderId="1" xfId="1" applyFont="1" applyBorder="1"/>
    <xf numFmtId="0" fontId="15" fillId="33" borderId="1" xfId="3" applyFont="1" applyFill="1" applyBorder="1" applyAlignment="1">
      <alignment horizontal="center" wrapText="1"/>
    </xf>
    <xf numFmtId="4" fontId="0" fillId="0" borderId="1" xfId="1" applyNumberFormat="1" applyFont="1" applyFill="1" applyBorder="1" applyAlignment="1">
      <alignment vertical="center"/>
    </xf>
    <xf numFmtId="0" fontId="4" fillId="33" borderId="1" xfId="3" applyFill="1" applyBorder="1" applyAlignment="1">
      <alignment horizontal="center" wrapText="1"/>
    </xf>
    <xf numFmtId="43" fontId="0" fillId="0" borderId="1" xfId="1" applyFont="1" applyFill="1" applyBorder="1" applyAlignment="1">
      <alignment vertical="center"/>
    </xf>
    <xf numFmtId="4" fontId="0" fillId="0" borderId="1" xfId="0" applyNumberFormat="1" applyBorder="1"/>
    <xf numFmtId="0" fontId="48" fillId="0" borderId="1" xfId="0" applyFont="1" applyFill="1" applyBorder="1" applyAlignment="1">
      <alignment vertical="center" wrapText="1"/>
    </xf>
    <xf numFmtId="0" fontId="4" fillId="0" borderId="1" xfId="3" applyFill="1" applyBorder="1" applyAlignment="1">
      <alignment wrapText="1"/>
    </xf>
    <xf numFmtId="0" fontId="10" fillId="0" borderId="1" xfId="3" applyFont="1" applyFill="1" applyBorder="1" applyAlignment="1">
      <alignment wrapText="1"/>
    </xf>
    <xf numFmtId="0" fontId="10" fillId="33" borderId="1" xfId="3" applyFont="1" applyFill="1" applyBorder="1" applyAlignment="1">
      <alignment wrapText="1"/>
    </xf>
    <xf numFmtId="0" fontId="10" fillId="33" borderId="1" xfId="3" applyFont="1" applyFill="1" applyBorder="1" applyAlignment="1">
      <alignment horizontal="left" wrapText="1"/>
    </xf>
    <xf numFmtId="0" fontId="10" fillId="0" borderId="1" xfId="3" applyFont="1" applyFill="1" applyBorder="1"/>
    <xf numFmtId="43" fontId="0" fillId="0" borderId="1" xfId="1" applyFont="1" applyFill="1" applyBorder="1"/>
    <xf numFmtId="0" fontId="15" fillId="0" borderId="1" xfId="3" applyFont="1" applyFill="1" applyBorder="1" applyAlignment="1">
      <alignment wrapText="1"/>
    </xf>
    <xf numFmtId="0" fontId="18" fillId="0" borderId="1" xfId="3" applyFont="1" applyFill="1" applyBorder="1" applyAlignment="1">
      <alignment wrapText="1"/>
    </xf>
    <xf numFmtId="0" fontId="10" fillId="0" borderId="1" xfId="0" applyFont="1" applyFill="1" applyBorder="1" applyAlignment="1">
      <alignment horizontal="left" vertical="center" wrapText="1"/>
    </xf>
    <xf numFmtId="0" fontId="52" fillId="33" borderId="2" xfId="0" applyFont="1" applyFill="1" applyBorder="1" applyAlignment="1">
      <alignment horizontal="left" wrapText="1"/>
    </xf>
    <xf numFmtId="0" fontId="22" fillId="24" borderId="1" xfId="0" applyFont="1" applyFill="1" applyBorder="1" applyAlignment="1">
      <alignment vertical="center" wrapText="1"/>
    </xf>
    <xf numFmtId="0" fontId="15" fillId="0" borderId="1" xfId="0" applyFont="1" applyFill="1" applyBorder="1" applyAlignment="1">
      <alignment wrapText="1"/>
    </xf>
    <xf numFmtId="43" fontId="22" fillId="32" borderId="1" xfId="1" applyFont="1" applyFill="1" applyBorder="1"/>
    <xf numFmtId="4" fontId="0" fillId="24" borderId="1" xfId="1" applyNumberFormat="1" applyFont="1" applyFill="1" applyBorder="1"/>
    <xf numFmtId="0" fontId="20" fillId="0" borderId="0" xfId="0" applyFont="1" applyAlignment="1">
      <alignment horizontal="left" vertical="center" wrapText="1"/>
    </xf>
    <xf numFmtId="0" fontId="0" fillId="24" borderId="0" xfId="0" applyFill="1" applyAlignment="1">
      <alignment wrapText="1"/>
    </xf>
    <xf numFmtId="0" fontId="41" fillId="0" borderId="1" xfId="0" applyFont="1" applyFill="1" applyBorder="1" applyAlignment="1">
      <alignment wrapText="1"/>
    </xf>
    <xf numFmtId="0" fontId="0" fillId="0" borderId="1" xfId="0" applyFill="1" applyBorder="1"/>
    <xf numFmtId="43" fontId="41" fillId="0" borderId="1" xfId="1" applyFont="1" applyFill="1" applyBorder="1" applyAlignment="1">
      <alignment vertical="center" wrapText="1"/>
    </xf>
    <xf numFmtId="43" fontId="45" fillId="0" borderId="1" xfId="1" applyFont="1" applyFill="1" applyBorder="1" applyAlignment="1">
      <alignment vertical="center" wrapText="1"/>
    </xf>
    <xf numFmtId="0" fontId="41" fillId="0" borderId="0" xfId="0" applyFont="1" applyFill="1" applyAlignment="1">
      <alignment horizontal="center"/>
    </xf>
    <xf numFmtId="43" fontId="45" fillId="0" borderId="1" xfId="1" applyFont="1" applyFill="1" applyBorder="1" applyAlignment="1">
      <alignment horizontal="center" vertical="center" wrapText="1"/>
    </xf>
    <xf numFmtId="43" fontId="48" fillId="0" borderId="1" xfId="1" applyFont="1" applyFill="1" applyBorder="1" applyAlignment="1">
      <alignment vertical="center" wrapText="1"/>
    </xf>
    <xf numFmtId="43" fontId="2" fillId="0" borderId="1" xfId="1" applyFont="1" applyFill="1" applyBorder="1" applyAlignment="1">
      <alignment vertical="center" wrapText="1"/>
    </xf>
    <xf numFmtId="0" fontId="41" fillId="0" borderId="1" xfId="0" applyFont="1" applyFill="1" applyBorder="1" applyAlignment="1">
      <alignment horizontal="center"/>
    </xf>
    <xf numFmtId="0" fontId="45" fillId="0" borderId="1" xfId="0" applyNumberFormat="1" applyFont="1" applyFill="1" applyBorder="1" applyAlignment="1">
      <alignment horizontal="center" vertical="center" wrapText="1"/>
    </xf>
    <xf numFmtId="0" fontId="41" fillId="0" borderId="0" xfId="0" applyFont="1" applyFill="1" applyAlignment="1">
      <alignment horizontal="center" vertical="center" wrapText="1"/>
    </xf>
    <xf numFmtId="43" fontId="2" fillId="0" borderId="1" xfId="1" applyFont="1" applyFill="1" applyBorder="1" applyAlignment="1">
      <alignment horizontal="center" vertical="center" wrapText="1"/>
    </xf>
    <xf numFmtId="4" fontId="2" fillId="0" borderId="1" xfId="0" applyNumberFormat="1" applyFont="1" applyFill="1" applyBorder="1" applyAlignment="1">
      <alignment horizontal="center" vertical="center" wrapText="1"/>
    </xf>
    <xf numFmtId="0" fontId="41" fillId="0" borderId="1" xfId="0" applyFont="1" applyFill="1" applyBorder="1" applyAlignment="1">
      <alignment horizontal="center" vertical="center"/>
    </xf>
    <xf numFmtId="0" fontId="41" fillId="0" borderId="1" xfId="0" applyFont="1" applyFill="1" applyBorder="1" applyAlignment="1">
      <alignment vertical="center"/>
    </xf>
    <xf numFmtId="4" fontId="41" fillId="0" borderId="1" xfId="0" applyNumberFormat="1" applyFont="1" applyFill="1" applyBorder="1" applyAlignment="1">
      <alignment horizontal="center" vertical="center"/>
    </xf>
    <xf numFmtId="4" fontId="41" fillId="0" borderId="1" xfId="0" applyNumberFormat="1" applyFont="1" applyFill="1" applyBorder="1" applyAlignment="1">
      <alignment horizontal="center" vertical="center" wrapText="1"/>
    </xf>
    <xf numFmtId="0" fontId="17" fillId="0" borderId="1" xfId="0" applyFont="1" applyFill="1" applyBorder="1" applyAlignment="1">
      <alignment horizontal="center" vertical="center" wrapText="1"/>
    </xf>
    <xf numFmtId="0" fontId="41" fillId="0" borderId="0" xfId="0" applyFont="1" applyFill="1" applyBorder="1" applyAlignment="1">
      <alignment horizontal="left" vertical="center" wrapText="1"/>
    </xf>
    <xf numFmtId="0" fontId="2" fillId="0" borderId="0" xfId="0" applyFont="1" applyFill="1" applyBorder="1" applyAlignment="1">
      <alignment vertical="center" wrapText="1"/>
    </xf>
    <xf numFmtId="0" fontId="49" fillId="0" borderId="0" xfId="0" applyFont="1" applyFill="1" applyBorder="1" applyAlignment="1">
      <alignment vertical="center" wrapText="1"/>
    </xf>
    <xf numFmtId="0" fontId="42" fillId="0" borderId="4" xfId="0" applyFont="1" applyFill="1" applyBorder="1" applyAlignment="1">
      <alignment horizontal="right" vertical="center" wrapText="1"/>
    </xf>
    <xf numFmtId="8" fontId="42" fillId="32" borderId="4" xfId="1" applyNumberFormat="1" applyFont="1" applyFill="1" applyBorder="1" applyAlignment="1">
      <alignment vertical="center"/>
    </xf>
    <xf numFmtId="0" fontId="41" fillId="0" borderId="0" xfId="0" applyFont="1" applyFill="1" applyBorder="1" applyAlignment="1">
      <alignment horizontal="center" vertical="center" wrapText="1"/>
    </xf>
    <xf numFmtId="0" fontId="2" fillId="0" borderId="0" xfId="0" applyFont="1" applyFill="1" applyBorder="1" applyAlignment="1">
      <alignment horizontal="center" vertical="center" wrapText="1"/>
    </xf>
    <xf numFmtId="43" fontId="22" fillId="24" borderId="1" xfId="1" applyFont="1" applyFill="1" applyBorder="1" applyAlignment="1">
      <alignment vertical="center"/>
    </xf>
    <xf numFmtId="0" fontId="0" fillId="0" borderId="0" xfId="0" applyAlignment="1">
      <alignment horizontal="right"/>
    </xf>
    <xf numFmtId="0" fontId="0" fillId="24" borderId="0" xfId="0" applyFill="1" applyAlignment="1">
      <alignment horizontal="right"/>
    </xf>
    <xf numFmtId="0" fontId="0" fillId="24" borderId="34" xfId="0" applyFill="1" applyBorder="1" applyAlignment="1">
      <alignment horizontal="right"/>
    </xf>
    <xf numFmtId="0" fontId="0" fillId="0" borderId="0" xfId="0" applyFill="1" applyBorder="1" applyAlignment="1">
      <alignment horizontal="right"/>
    </xf>
    <xf numFmtId="0" fontId="41" fillId="0" borderId="1" xfId="0" applyFont="1" applyBorder="1" applyAlignment="1">
      <alignment horizontal="center" vertical="center" wrapText="1"/>
    </xf>
    <xf numFmtId="0" fontId="41" fillId="0" borderId="1" xfId="0" applyFont="1" applyBorder="1" applyAlignment="1">
      <alignment horizontal="right" wrapText="1"/>
    </xf>
    <xf numFmtId="0" fontId="41" fillId="0" borderId="18" xfId="0" applyFont="1" applyBorder="1" applyAlignment="1">
      <alignment horizontal="center" wrapText="1"/>
    </xf>
    <xf numFmtId="0" fontId="41" fillId="0" borderId="0" xfId="0" applyFont="1" applyBorder="1" applyAlignment="1">
      <alignment horizontal="center" wrapText="1"/>
    </xf>
    <xf numFmtId="0" fontId="55" fillId="0" borderId="1" xfId="0" applyFont="1" applyBorder="1" applyAlignment="1">
      <alignment horizontal="left" vertical="center" wrapText="1"/>
    </xf>
    <xf numFmtId="0" fontId="55" fillId="0" borderId="1" xfId="0" applyFont="1" applyBorder="1" applyAlignment="1">
      <alignment vertical="center" wrapText="1"/>
    </xf>
    <xf numFmtId="0" fontId="56" fillId="0" borderId="1" xfId="0" applyFont="1" applyBorder="1" applyAlignment="1">
      <alignment vertical="center" wrapText="1"/>
    </xf>
    <xf numFmtId="43" fontId="56" fillId="0" borderId="1" xfId="1" applyFont="1" applyBorder="1" applyAlignment="1">
      <alignment vertical="center"/>
    </xf>
    <xf numFmtId="0" fontId="55" fillId="0" borderId="1" xfId="0" applyFont="1" applyBorder="1" applyAlignment="1">
      <alignment horizontal="center" vertical="center" wrapText="1"/>
    </xf>
    <xf numFmtId="0" fontId="55" fillId="0" borderId="18" xfId="0" applyFont="1" applyBorder="1" applyAlignment="1">
      <alignment horizontal="center" vertical="center" wrapText="1"/>
    </xf>
    <xf numFmtId="0" fontId="55" fillId="0" borderId="0" xfId="0" applyFont="1" applyBorder="1" applyAlignment="1">
      <alignment horizontal="center" vertical="center" wrapText="1"/>
    </xf>
    <xf numFmtId="0" fontId="57" fillId="0" borderId="1" xfId="0" applyFont="1" applyFill="1" applyBorder="1" applyAlignment="1">
      <alignment horizontal="left" vertical="center" wrapText="1"/>
    </xf>
    <xf numFmtId="0" fontId="57" fillId="0" borderId="1" xfId="0" applyFont="1" applyFill="1" applyBorder="1" applyAlignment="1">
      <alignment vertical="center" wrapText="1"/>
    </xf>
    <xf numFmtId="0" fontId="57" fillId="0" borderId="1" xfId="0" applyFont="1" applyFill="1" applyBorder="1" applyAlignment="1">
      <alignment horizontal="center" vertical="center" wrapText="1"/>
    </xf>
    <xf numFmtId="0" fontId="57" fillId="0" borderId="18" xfId="0" applyFont="1" applyFill="1" applyBorder="1" applyAlignment="1">
      <alignment horizontal="center" vertical="center" wrapText="1"/>
    </xf>
    <xf numFmtId="0" fontId="57" fillId="0" borderId="0" xfId="0" applyFont="1" applyFill="1" applyBorder="1" applyAlignment="1">
      <alignment horizontal="center" vertical="center" wrapText="1"/>
    </xf>
    <xf numFmtId="0" fontId="41" fillId="0" borderId="1" xfId="0" applyFont="1" applyFill="1" applyBorder="1" applyAlignment="1">
      <alignment horizontal="right" vertical="center" wrapText="1"/>
    </xf>
    <xf numFmtId="43" fontId="41" fillId="0" borderId="1" xfId="1" applyFont="1" applyFill="1" applyBorder="1" applyAlignment="1">
      <alignment horizontal="center" vertical="center" wrapText="1"/>
    </xf>
    <xf numFmtId="0" fontId="41" fillId="24" borderId="1" xfId="0" applyFont="1" applyFill="1" applyBorder="1" applyAlignment="1">
      <alignment horizontal="center" vertical="center" wrapText="1"/>
    </xf>
    <xf numFmtId="0" fontId="45" fillId="0" borderId="1" xfId="0" applyFont="1" applyFill="1" applyBorder="1" applyAlignment="1">
      <alignment horizontal="right" vertical="center" wrapText="1"/>
    </xf>
    <xf numFmtId="0" fontId="45" fillId="0" borderId="18" xfId="0" applyFont="1" applyFill="1" applyBorder="1" applyAlignment="1">
      <alignment horizontal="center" vertical="center" wrapText="1"/>
    </xf>
    <xf numFmtId="0" fontId="45" fillId="0" borderId="0" xfId="0" applyFont="1" applyFill="1" applyBorder="1" applyAlignment="1">
      <alignment horizontal="center" vertical="center" wrapText="1"/>
    </xf>
    <xf numFmtId="43" fontId="45" fillId="0" borderId="0" xfId="1" applyFont="1" applyFill="1" applyBorder="1" applyAlignment="1">
      <alignment horizontal="center" vertical="center" wrapText="1"/>
    </xf>
    <xf numFmtId="43" fontId="41" fillId="0" borderId="1" xfId="1" applyFont="1" applyFill="1" applyBorder="1" applyAlignment="1">
      <alignment horizontal="center" vertical="center"/>
    </xf>
    <xf numFmtId="0" fontId="41" fillId="0" borderId="1" xfId="0" applyFont="1" applyBorder="1" applyAlignment="1">
      <alignment horizontal="left" vertical="center"/>
    </xf>
    <xf numFmtId="0" fontId="41" fillId="0" borderId="1" xfId="0" applyFont="1" applyBorder="1" applyAlignment="1">
      <alignment horizontal="right"/>
    </xf>
    <xf numFmtId="0" fontId="41" fillId="0" borderId="1" xfId="0" applyFont="1" applyBorder="1" applyAlignment="1">
      <alignment horizontal="center"/>
    </xf>
    <xf numFmtId="43" fontId="55" fillId="0" borderId="1" xfId="1" applyFont="1" applyBorder="1" applyAlignment="1">
      <alignment horizontal="center" vertical="center" wrapText="1"/>
    </xf>
    <xf numFmtId="0" fontId="45" fillId="0" borderId="1" xfId="0" applyFont="1" applyBorder="1" applyAlignment="1">
      <alignment horizontal="left" vertical="center" wrapText="1"/>
    </xf>
    <xf numFmtId="0" fontId="45" fillId="0" borderId="1" xfId="0" applyFont="1" applyBorder="1" applyAlignment="1">
      <alignment vertical="center" wrapText="1"/>
    </xf>
    <xf numFmtId="0" fontId="58" fillId="0" borderId="1" xfId="0" applyFont="1" applyBorder="1" applyAlignment="1">
      <alignment vertical="center" wrapText="1"/>
    </xf>
    <xf numFmtId="43" fontId="58" fillId="0" borderId="1" xfId="1" applyFont="1" applyBorder="1" applyAlignment="1">
      <alignment vertical="center"/>
    </xf>
    <xf numFmtId="0" fontId="45" fillId="0" borderId="1" xfId="0" applyFont="1" applyBorder="1" applyAlignment="1">
      <alignment horizontal="center" vertical="center" wrapText="1"/>
    </xf>
    <xf numFmtId="43" fontId="45" fillId="0" borderId="1" xfId="1" applyFont="1" applyBorder="1" applyAlignment="1">
      <alignment horizontal="center" vertical="center" wrapText="1"/>
    </xf>
    <xf numFmtId="0" fontId="59" fillId="0" borderId="0" xfId="0" applyFont="1" applyAlignment="1">
      <alignment horizontal="justify"/>
    </xf>
    <xf numFmtId="0" fontId="59" fillId="0" borderId="1" xfId="0" applyFont="1" applyBorder="1" applyAlignment="1">
      <alignment wrapText="1"/>
    </xf>
    <xf numFmtId="0" fontId="59" fillId="0" borderId="0" xfId="0" applyFont="1" applyAlignment="1">
      <alignment wrapText="1"/>
    </xf>
    <xf numFmtId="0" fontId="50" fillId="0" borderId="1" xfId="3" applyFont="1" applyBorder="1" applyAlignment="1">
      <alignment horizontal="left" vertical="center" wrapText="1"/>
    </xf>
    <xf numFmtId="0" fontId="50" fillId="0" borderId="1" xfId="3" applyFont="1" applyBorder="1" applyAlignment="1">
      <alignment vertical="center" wrapText="1"/>
    </xf>
    <xf numFmtId="0" fontId="12" fillId="0" borderId="1" xfId="3" applyFont="1" applyBorder="1" applyAlignment="1">
      <alignment vertical="center" wrapText="1"/>
    </xf>
    <xf numFmtId="43" fontId="12" fillId="0" borderId="1" xfId="1" applyFont="1" applyBorder="1" applyAlignment="1" applyProtection="1">
      <alignment horizontal="right" vertical="center"/>
    </xf>
    <xf numFmtId="0" fontId="50" fillId="0" borderId="1" xfId="3" applyFont="1" applyBorder="1" applyAlignment="1">
      <alignment horizontal="center" vertical="center" wrapText="1"/>
    </xf>
    <xf numFmtId="43" fontId="50" fillId="0" borderId="1" xfId="1" applyFont="1" applyBorder="1" applyAlignment="1">
      <alignment horizontal="center" vertical="center" wrapText="1"/>
    </xf>
    <xf numFmtId="0" fontId="50" fillId="0" borderId="0" xfId="3" applyFont="1" applyBorder="1" applyAlignment="1">
      <alignment horizontal="left" vertical="center" wrapText="1"/>
    </xf>
    <xf numFmtId="0" fontId="50" fillId="0" borderId="0" xfId="3" applyFont="1" applyBorder="1" applyAlignment="1">
      <alignment vertical="center" wrapText="1"/>
    </xf>
    <xf numFmtId="0" fontId="12" fillId="0" borderId="0" xfId="3" applyFont="1" applyBorder="1" applyAlignment="1">
      <alignment vertical="center" wrapText="1"/>
    </xf>
    <xf numFmtId="43" fontId="12" fillId="0" borderId="0" xfId="1" applyFont="1" applyBorder="1" applyAlignment="1" applyProtection="1">
      <alignment vertical="center"/>
    </xf>
    <xf numFmtId="0" fontId="50" fillId="0" borderId="0" xfId="3" applyFont="1" applyBorder="1" applyAlignment="1">
      <alignment horizontal="center" vertical="center" wrapText="1"/>
    </xf>
    <xf numFmtId="43" fontId="50" fillId="0" borderId="0" xfId="1" applyFont="1" applyBorder="1" applyAlignment="1">
      <alignment horizontal="center" vertical="center" wrapText="1"/>
    </xf>
    <xf numFmtId="0" fontId="48" fillId="0" borderId="1" xfId="0" applyFont="1" applyBorder="1" applyAlignment="1">
      <alignment vertical="center" wrapText="1"/>
    </xf>
    <xf numFmtId="0" fontId="60" fillId="0" borderId="53" xfId="0" applyFont="1" applyBorder="1" applyAlignment="1">
      <alignment horizontal="left" vertical="center" wrapText="1"/>
    </xf>
    <xf numFmtId="0" fontId="60" fillId="0" borderId="53" xfId="0" applyFont="1" applyBorder="1" applyAlignment="1">
      <alignment vertical="center" wrapText="1"/>
    </xf>
    <xf numFmtId="43" fontId="60" fillId="0" borderId="53" xfId="1" applyFont="1" applyBorder="1" applyAlignment="1">
      <alignment vertical="center"/>
    </xf>
    <xf numFmtId="0" fontId="60" fillId="0" borderId="53" xfId="0" applyFont="1" applyBorder="1" applyAlignment="1">
      <alignment horizontal="center" vertical="center" wrapText="1"/>
    </xf>
    <xf numFmtId="43" fontId="60" fillId="0" borderId="53" xfId="1" applyFont="1" applyBorder="1" applyAlignment="1">
      <alignment horizontal="center" vertical="center" wrapText="1"/>
    </xf>
    <xf numFmtId="0" fontId="41" fillId="0" borderId="1" xfId="0" applyFont="1" applyBorder="1" applyAlignment="1">
      <alignment horizontal="right" vertical="center" wrapText="1"/>
    </xf>
    <xf numFmtId="43" fontId="41" fillId="0" borderId="1" xfId="1" applyFont="1" applyBorder="1" applyAlignment="1">
      <alignment horizontal="center" vertical="center" wrapText="1"/>
    </xf>
    <xf numFmtId="43" fontId="41" fillId="0" borderId="2" xfId="1" applyFont="1" applyBorder="1" applyAlignment="1">
      <alignment horizontal="center" vertical="center" wrapText="1"/>
    </xf>
    <xf numFmtId="43" fontId="47" fillId="0" borderId="1" xfId="1" applyFont="1" applyFill="1" applyBorder="1" applyAlignment="1">
      <alignment vertical="center"/>
    </xf>
    <xf numFmtId="0" fontId="45" fillId="0" borderId="1" xfId="0" applyFont="1" applyFill="1" applyBorder="1" applyAlignment="1">
      <alignment horizontal="left" vertical="center" wrapText="1"/>
    </xf>
    <xf numFmtId="43" fontId="47" fillId="0" borderId="1" xfId="1" applyFont="1" applyFill="1" applyBorder="1"/>
    <xf numFmtId="0" fontId="45" fillId="24" borderId="1" xfId="0" applyFont="1" applyFill="1" applyBorder="1" applyAlignment="1">
      <alignment vertical="center" wrapText="1"/>
    </xf>
    <xf numFmtId="43" fontId="61" fillId="0" borderId="1" xfId="1" applyFont="1" applyFill="1" applyBorder="1" applyAlignment="1">
      <alignment vertical="center"/>
    </xf>
    <xf numFmtId="0" fontId="62" fillId="0" borderId="1" xfId="0" applyFont="1" applyBorder="1" applyAlignment="1">
      <alignment horizontal="left" vertical="center" wrapText="1"/>
    </xf>
    <xf numFmtId="0" fontId="62" fillId="0" borderId="1" xfId="0" applyFont="1" applyBorder="1" applyAlignment="1">
      <alignment vertical="center" wrapText="1"/>
    </xf>
    <xf numFmtId="0" fontId="63" fillId="0" borderId="1" xfId="0" applyFont="1" applyBorder="1" applyAlignment="1">
      <alignment vertical="center" wrapText="1"/>
    </xf>
    <xf numFmtId="43" fontId="63" fillId="0" borderId="1" xfId="1" applyFont="1" applyBorder="1" applyAlignment="1">
      <alignment vertical="center"/>
    </xf>
    <xf numFmtId="0" fontId="62" fillId="0" borderId="1" xfId="0" applyFont="1" applyBorder="1" applyAlignment="1">
      <alignment horizontal="center" vertical="center" wrapText="1"/>
    </xf>
    <xf numFmtId="0" fontId="64" fillId="0" borderId="1" xfId="0" applyFont="1" applyBorder="1" applyAlignment="1">
      <alignment vertical="center" wrapText="1"/>
    </xf>
    <xf numFmtId="0" fontId="41" fillId="0" borderId="0" xfId="0" applyFont="1"/>
    <xf numFmtId="0" fontId="65" fillId="0" borderId="1" xfId="0" applyFont="1" applyBorder="1" applyAlignment="1">
      <alignment vertical="center" wrapText="1"/>
    </xf>
    <xf numFmtId="0" fontId="56" fillId="0" borderId="1" xfId="0" applyFont="1" applyBorder="1" applyAlignment="1">
      <alignment vertical="center"/>
    </xf>
    <xf numFmtId="0" fontId="0" fillId="0" borderId="1" xfId="0" applyBorder="1" applyAlignment="1">
      <alignment horizontal="right"/>
    </xf>
    <xf numFmtId="43" fontId="0" fillId="32" borderId="1" xfId="1" applyFont="1" applyFill="1" applyBorder="1"/>
    <xf numFmtId="43" fontId="47" fillId="0" borderId="1" xfId="1" applyFont="1" applyBorder="1"/>
    <xf numFmtId="0" fontId="61" fillId="0" borderId="1" xfId="0" applyFont="1" applyBorder="1"/>
    <xf numFmtId="0" fontId="61" fillId="0" borderId="1" xfId="0" applyFont="1" applyFill="1" applyBorder="1" applyAlignment="1">
      <alignment vertical="center" wrapText="1"/>
    </xf>
    <xf numFmtId="0" fontId="42" fillId="0" borderId="1" xfId="0" applyFont="1" applyBorder="1" applyAlignment="1">
      <alignment wrapText="1"/>
    </xf>
    <xf numFmtId="43" fontId="47" fillId="0" borderId="0" xfId="1" applyFont="1"/>
    <xf numFmtId="0" fontId="40" fillId="0" borderId="0" xfId="0" applyFont="1"/>
    <xf numFmtId="0" fontId="41" fillId="0" borderId="1" xfId="0" applyFont="1" applyBorder="1" applyAlignment="1"/>
    <xf numFmtId="0" fontId="41" fillId="0" borderId="0" xfId="0" applyFont="1" applyAlignment="1">
      <alignment horizontal="left" vertical="center"/>
    </xf>
    <xf numFmtId="0" fontId="41" fillId="0" borderId="0" xfId="0" applyFont="1" applyAlignment="1">
      <alignment wrapText="1"/>
    </xf>
    <xf numFmtId="0" fontId="41" fillId="0" borderId="0" xfId="0" applyFont="1" applyAlignment="1">
      <alignment horizontal="center"/>
    </xf>
    <xf numFmtId="43" fontId="0" fillId="0" borderId="1" xfId="1" applyFont="1" applyFill="1" applyBorder="1" applyAlignment="1">
      <alignment vertical="center" wrapText="1"/>
    </xf>
    <xf numFmtId="0" fontId="32" fillId="24" borderId="1" xfId="6" applyFont="1" applyFill="1" applyBorder="1" applyAlignment="1">
      <alignment horizontal="center" vertical="center" wrapText="1"/>
    </xf>
    <xf numFmtId="43" fontId="22" fillId="24" borderId="1" xfId="0" applyNumberFormat="1" applyFont="1" applyFill="1" applyBorder="1"/>
    <xf numFmtId="171" fontId="22" fillId="24" borderId="1" xfId="1" applyNumberFormat="1" applyFont="1" applyFill="1" applyBorder="1"/>
    <xf numFmtId="0" fontId="22" fillId="24" borderId="1" xfId="0" applyFont="1" applyFill="1" applyBorder="1"/>
    <xf numFmtId="171" fontId="22" fillId="31" borderId="1" xfId="1" applyNumberFormat="1" applyFont="1" applyFill="1" applyBorder="1" applyAlignment="1">
      <alignment horizontal="center" vertical="center"/>
    </xf>
    <xf numFmtId="0" fontId="2" fillId="0" borderId="1" xfId="0" applyFont="1" applyBorder="1"/>
    <xf numFmtId="0" fontId="17" fillId="10" borderId="2" xfId="0" applyFont="1" applyFill="1" applyBorder="1" applyAlignment="1">
      <alignment horizontal="left" vertical="top" wrapText="1"/>
    </xf>
    <xf numFmtId="0" fontId="17" fillId="10" borderId="8" xfId="0" applyFont="1" applyFill="1" applyBorder="1" applyAlignment="1">
      <alignment horizontal="left" vertical="top" wrapText="1"/>
    </xf>
    <xf numFmtId="0" fontId="17" fillId="10" borderId="15" xfId="0" applyFont="1" applyFill="1" applyBorder="1" applyAlignment="1">
      <alignment horizontal="left" vertical="top" wrapText="1"/>
    </xf>
    <xf numFmtId="0" fontId="17" fillId="10" borderId="9" xfId="0" applyFont="1" applyFill="1" applyBorder="1" applyAlignment="1">
      <alignment horizontal="left" vertical="top" wrapText="1"/>
    </xf>
    <xf numFmtId="43" fontId="21" fillId="32" borderId="1" xfId="1" applyFont="1" applyFill="1" applyBorder="1" applyAlignment="1">
      <alignment vertical="center" wrapText="1"/>
    </xf>
    <xf numFmtId="0" fontId="0" fillId="0" borderId="1" xfId="0" applyBorder="1" applyAlignment="1"/>
    <xf numFmtId="0" fontId="21" fillId="0" borderId="1" xfId="0" applyFont="1" applyFill="1" applyBorder="1" applyAlignment="1">
      <alignment horizontal="center" vertical="center" wrapText="1"/>
    </xf>
    <xf numFmtId="0" fontId="0" fillId="0" borderId="1" xfId="0" applyBorder="1" applyAlignment="1">
      <alignment horizontal="center"/>
    </xf>
    <xf numFmtId="0" fontId="21" fillId="0" borderId="2" xfId="0" applyFont="1" applyFill="1" applyBorder="1" applyAlignment="1">
      <alignment vertical="center" wrapText="1"/>
    </xf>
    <xf numFmtId="0" fontId="0" fillId="0" borderId="2" xfId="0" applyBorder="1" applyAlignment="1"/>
    <xf numFmtId="0" fontId="0" fillId="0" borderId="1" xfId="0" applyBorder="1" applyAlignment="1">
      <alignment wrapText="1"/>
    </xf>
    <xf numFmtId="0" fontId="21" fillId="0" borderId="1" xfId="0" applyFont="1" applyFill="1" applyBorder="1" applyAlignment="1">
      <alignment horizontal="left" vertical="center" wrapText="1"/>
    </xf>
    <xf numFmtId="0" fontId="0" fillId="0" borderId="1" xfId="0" applyBorder="1" applyAlignment="1">
      <alignment horizontal="left" vertical="center"/>
    </xf>
    <xf numFmtId="0" fontId="21" fillId="0" borderId="1" xfId="0" applyFont="1" applyFill="1" applyBorder="1" applyAlignment="1">
      <alignment vertical="center" wrapText="1"/>
    </xf>
    <xf numFmtId="0" fontId="21" fillId="32" borderId="1" xfId="0" applyFont="1" applyFill="1" applyBorder="1" applyAlignment="1">
      <alignment vertical="center" wrapText="1"/>
    </xf>
    <xf numFmtId="4" fontId="21" fillId="0" borderId="1" xfId="0" applyNumberFormat="1" applyFont="1" applyFill="1" applyBorder="1" applyAlignment="1">
      <alignment vertical="center" wrapText="1"/>
    </xf>
    <xf numFmtId="4" fontId="0" fillId="0" borderId="1" xfId="0" applyNumberFormat="1" applyBorder="1" applyAlignment="1"/>
    <xf numFmtId="0" fontId="42" fillId="0" borderId="1" xfId="0" applyFont="1" applyFill="1" applyBorder="1" applyAlignment="1">
      <alignment vertical="center" wrapText="1"/>
    </xf>
    <xf numFmtId="0" fontId="41" fillId="0" borderId="1" xfId="0" applyFont="1" applyBorder="1" applyAlignment="1"/>
    <xf numFmtId="0" fontId="22" fillId="0" borderId="1" xfId="0" applyFont="1" applyBorder="1" applyAlignment="1">
      <alignment vertical="center" wrapText="1"/>
    </xf>
    <xf numFmtId="0" fontId="21" fillId="32" borderId="1" xfId="0" applyFont="1" applyFill="1" applyBorder="1" applyAlignment="1">
      <alignment horizontal="center" vertical="center" wrapText="1"/>
    </xf>
    <xf numFmtId="0" fontId="0" fillId="0" borderId="1" xfId="0" applyBorder="1" applyAlignment="1">
      <alignment horizontal="center" wrapText="1"/>
    </xf>
    <xf numFmtId="43" fontId="21" fillId="32" borderId="1" xfId="1" applyFont="1" applyFill="1" applyBorder="1" applyAlignment="1">
      <alignment horizontal="center" vertical="center" wrapText="1"/>
    </xf>
    <xf numFmtId="0" fontId="3" fillId="0" borderId="1" xfId="0" applyFont="1" applyFill="1" applyBorder="1" applyAlignment="1">
      <alignment horizontal="center" vertical="center" wrapText="1"/>
    </xf>
    <xf numFmtId="0" fontId="2" fillId="0" borderId="1" xfId="0" applyFont="1" applyBorder="1" applyAlignment="1">
      <alignment horizontal="center"/>
    </xf>
    <xf numFmtId="0" fontId="54" fillId="0" borderId="1" xfId="0" applyFont="1" applyBorder="1" applyAlignment="1">
      <alignment horizontal="center"/>
    </xf>
    <xf numFmtId="0" fontId="41" fillId="0" borderId="2" xfId="0" applyFont="1" applyBorder="1" applyAlignment="1">
      <alignment horizontal="center" vertical="center" wrapText="1"/>
    </xf>
    <xf numFmtId="0" fontId="41" fillId="0" borderId="34" xfId="0" applyFont="1" applyBorder="1" applyAlignment="1">
      <alignment wrapText="1"/>
    </xf>
    <xf numFmtId="0" fontId="41" fillId="0" borderId="16" xfId="0" applyFont="1" applyBorder="1" applyAlignment="1">
      <alignment wrapText="1"/>
    </xf>
    <xf numFmtId="0" fontId="22" fillId="0" borderId="54" xfId="0" applyFont="1" applyBorder="1" applyAlignment="1">
      <alignment horizontal="left" wrapText="1"/>
    </xf>
  </cellXfs>
  <cellStyles count="7">
    <cellStyle name="Excel Built-in Normal" xfId="6"/>
    <cellStyle name="Migliaia" xfId="1" builtinId="3"/>
    <cellStyle name="Normale" xfId="0" builtinId="0"/>
    <cellStyle name="Normale 2" xfId="3"/>
    <cellStyle name="Normale 3" xfId="5"/>
    <cellStyle name="Testo descrittivo 2" xfId="4"/>
    <cellStyle name="Valuta" xfId="2" builtinId="4"/>
  </cellStyles>
  <dxfs count="0"/>
  <tableStyles count="0" defaultTableStyle="TableStyleMedium2" defaultPivotStyle="PivotStyleLight16"/>
  <colors>
    <mruColors>
      <color rgb="FFFCE4D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69"/>
  <sheetViews>
    <sheetView view="pageBreakPreview" topLeftCell="A45" zoomScale="60" zoomScaleNormal="100" workbookViewId="0">
      <selection activeCell="A57" sqref="A57"/>
    </sheetView>
  </sheetViews>
  <sheetFormatPr defaultRowHeight="15" x14ac:dyDescent="0.25"/>
  <cols>
    <col min="1" max="1" width="39.28515625" bestFit="1" customWidth="1"/>
    <col min="2" max="2" width="33" bestFit="1" customWidth="1"/>
    <col min="3" max="3" width="19.42578125" style="355" bestFit="1" customWidth="1"/>
    <col min="4" max="4" width="23.42578125" bestFit="1" customWidth="1"/>
    <col min="5" max="5" width="21.85546875" bestFit="1" customWidth="1"/>
    <col min="7" max="7" width="15.28515625" customWidth="1"/>
    <col min="8" max="8" width="12.85546875" bestFit="1" customWidth="1"/>
    <col min="9" max="9" width="9.7109375" customWidth="1"/>
  </cols>
  <sheetData>
    <row r="1" spans="1:7" ht="21" x14ac:dyDescent="0.35">
      <c r="A1" s="55" t="s">
        <v>250</v>
      </c>
    </row>
    <row r="3" spans="1:7" x14ac:dyDescent="0.25">
      <c r="B3" s="761" t="s">
        <v>188</v>
      </c>
      <c r="C3" s="762" t="s">
        <v>189</v>
      </c>
      <c r="D3" s="763" t="s">
        <v>190</v>
      </c>
      <c r="E3" s="763" t="s">
        <v>246</v>
      </c>
    </row>
    <row r="4" spans="1:7" x14ac:dyDescent="0.25">
      <c r="A4" s="766" t="s">
        <v>358</v>
      </c>
      <c r="B4" s="767"/>
      <c r="C4" s="768"/>
      <c r="D4" s="767"/>
      <c r="E4" s="767"/>
    </row>
    <row r="5" spans="1:7" x14ac:dyDescent="0.25">
      <c r="A5" s="69" t="s">
        <v>370</v>
      </c>
      <c r="B5" s="769">
        <f>'Interventi strutturali'!E4</f>
        <v>1260220</v>
      </c>
      <c r="C5" s="770"/>
      <c r="D5" s="771"/>
      <c r="E5" s="771"/>
    </row>
    <row r="6" spans="1:7" x14ac:dyDescent="0.25">
      <c r="A6" s="69" t="s">
        <v>192</v>
      </c>
      <c r="B6" s="769">
        <f>'Interventi strutturali'!E9</f>
        <v>2236420</v>
      </c>
      <c r="C6" s="770"/>
      <c r="D6" s="771"/>
      <c r="E6" s="771"/>
    </row>
    <row r="7" spans="1:7" x14ac:dyDescent="0.25">
      <c r="A7" s="69" t="s">
        <v>204</v>
      </c>
      <c r="B7" s="769">
        <f>'Interventi strutturali'!E13</f>
        <v>485000</v>
      </c>
      <c r="C7" s="770"/>
      <c r="D7" s="771"/>
      <c r="E7" s="771"/>
    </row>
    <row r="8" spans="1:7" x14ac:dyDescent="0.25">
      <c r="A8" s="69" t="s">
        <v>371</v>
      </c>
      <c r="B8" s="769">
        <f>'Interventi strutturali'!E26</f>
        <v>985220</v>
      </c>
      <c r="C8" s="770"/>
      <c r="D8" s="771"/>
      <c r="E8" s="771"/>
    </row>
    <row r="9" spans="1:7" x14ac:dyDescent="0.25">
      <c r="A9" s="69" t="s">
        <v>195</v>
      </c>
      <c r="B9" s="769">
        <f>'Interventi strutturali'!E21</f>
        <v>3102360</v>
      </c>
      <c r="C9" s="770"/>
      <c r="D9" s="771"/>
      <c r="E9" s="771"/>
    </row>
    <row r="10" spans="1:7" x14ac:dyDescent="0.25">
      <c r="A10" s="69"/>
      <c r="B10" s="772">
        <f>SUM(B5:B9)</f>
        <v>8069220</v>
      </c>
      <c r="C10" s="770"/>
      <c r="D10" s="771"/>
      <c r="E10" s="771"/>
      <c r="G10" s="820"/>
    </row>
    <row r="11" spans="1:7" x14ac:dyDescent="0.25">
      <c r="A11" s="778" t="s">
        <v>368</v>
      </c>
      <c r="B11" s="779"/>
      <c r="C11" s="780"/>
      <c r="D11" s="779"/>
      <c r="E11" s="779"/>
      <c r="G11" s="821"/>
    </row>
    <row r="12" spans="1:7" x14ac:dyDescent="0.25">
      <c r="A12" s="69" t="s">
        <v>371</v>
      </c>
      <c r="B12" s="777">
        <f>'Interventi strutturali'!E28</f>
        <v>3489926</v>
      </c>
      <c r="C12" s="776"/>
      <c r="D12" s="69"/>
      <c r="E12" s="69"/>
      <c r="G12" s="822"/>
    </row>
    <row r="13" spans="1:7" ht="25.5" x14ac:dyDescent="0.25">
      <c r="A13" s="778" t="s">
        <v>372</v>
      </c>
      <c r="B13" s="781"/>
      <c r="C13" s="780"/>
      <c r="D13" s="779"/>
      <c r="E13" s="779"/>
      <c r="G13" s="822"/>
    </row>
    <row r="14" spans="1:7" ht="14.45" customHeight="1" x14ac:dyDescent="0.25">
      <c r="A14" s="69" t="s">
        <v>204</v>
      </c>
      <c r="B14" s="777">
        <f>'Interventi strutturali'!J68</f>
        <v>313000</v>
      </c>
      <c r="C14" s="776"/>
      <c r="D14" s="69"/>
      <c r="E14" s="69"/>
      <c r="G14" s="822"/>
    </row>
    <row r="15" spans="1:7" x14ac:dyDescent="0.25">
      <c r="A15" s="773" t="s">
        <v>268</v>
      </c>
      <c r="B15" s="774"/>
      <c r="C15" s="775"/>
      <c r="D15" s="774"/>
      <c r="E15" s="774"/>
      <c r="G15" s="820"/>
    </row>
    <row r="16" spans="1:7" x14ac:dyDescent="0.25">
      <c r="A16" s="57" t="s">
        <v>191</v>
      </c>
      <c r="B16" s="453">
        <f>'Interventi strutturali'!E6</f>
        <v>40000</v>
      </c>
      <c r="C16" s="461">
        <f>'Interventi strutturali'!F6</f>
        <v>20000</v>
      </c>
      <c r="D16" s="467">
        <f>'Interventi strutturali'!K6</f>
        <v>20000</v>
      </c>
      <c r="E16" s="470">
        <f>'Interventi strutturali'!L6</f>
        <v>0</v>
      </c>
      <c r="G16" s="402"/>
    </row>
    <row r="17" spans="1:8" x14ac:dyDescent="0.25">
      <c r="A17" s="58" t="s">
        <v>192</v>
      </c>
      <c r="B17" s="478">
        <f>'Interventi strutturali'!E12</f>
        <v>165000</v>
      </c>
      <c r="C17" s="479">
        <f>'Interventi strutturali'!F12</f>
        <v>0</v>
      </c>
      <c r="D17" s="480">
        <f>'Interventi strutturali'!K12</f>
        <v>165000</v>
      </c>
      <c r="E17" s="482"/>
      <c r="G17" s="402"/>
    </row>
    <row r="18" spans="1:8" x14ac:dyDescent="0.25">
      <c r="A18" s="59" t="s">
        <v>193</v>
      </c>
      <c r="B18" s="419">
        <f>'Interventi strutturali'!E18</f>
        <v>320000</v>
      </c>
      <c r="C18" s="429">
        <f>'Interventi strutturali'!F18</f>
        <v>150000</v>
      </c>
      <c r="D18" s="449">
        <f>'Interventi strutturali'!K18</f>
        <v>170000</v>
      </c>
      <c r="E18" s="483">
        <f>'Interventi strutturali'!L12</f>
        <v>0</v>
      </c>
      <c r="G18" s="402"/>
    </row>
    <row r="19" spans="1:8" x14ac:dyDescent="0.25">
      <c r="A19" s="60" t="s">
        <v>194</v>
      </c>
      <c r="B19" s="450">
        <f>'Interventi strutturali'!F28</f>
        <v>0</v>
      </c>
      <c r="C19" s="430">
        <f>'Interventi strutturali'!F28</f>
        <v>0</v>
      </c>
      <c r="D19" s="450">
        <f>'Interventi strutturali'!K28</f>
        <v>0</v>
      </c>
      <c r="E19" s="476">
        <f>'Interventi strutturali'!L18</f>
        <v>0</v>
      </c>
      <c r="G19" s="402"/>
      <c r="H19" s="402"/>
    </row>
    <row r="20" spans="1:8" x14ac:dyDescent="0.25">
      <c r="A20" s="61" t="s">
        <v>195</v>
      </c>
      <c r="B20" s="417">
        <f>'Interventi strutturali'!E23</f>
        <v>50000</v>
      </c>
      <c r="C20" s="427">
        <f>'Interventi strutturali'!F23</f>
        <v>50000</v>
      </c>
      <c r="D20" s="447">
        <f>'Interventi strutturali'!K23</f>
        <v>0</v>
      </c>
      <c r="E20" s="472">
        <f>'Interventi strutturali'!L28</f>
        <v>0</v>
      </c>
      <c r="G20" s="402"/>
    </row>
    <row r="21" spans="1:8" x14ac:dyDescent="0.25">
      <c r="A21" s="68" t="s">
        <v>199</v>
      </c>
      <c r="B21" s="485">
        <f>'Interventi strutturali'!E57</f>
        <v>0</v>
      </c>
      <c r="C21" s="356">
        <f>'Interventi strutturali'!E29</f>
        <v>0</v>
      </c>
      <c r="D21" s="103">
        <f>'Interventi strutturali'!K29</f>
        <v>0</v>
      </c>
      <c r="E21" s="68">
        <f>'Interventi strutturali'!L29</f>
        <v>0</v>
      </c>
      <c r="G21" s="402"/>
    </row>
    <row r="22" spans="1:8" ht="16.5" thickBot="1" x14ac:dyDescent="0.3">
      <c r="B22" s="422">
        <f>SUM(B16:B20)</f>
        <v>575000</v>
      </c>
      <c r="C22" s="463">
        <f>SUM(C16:C20)</f>
        <v>220000</v>
      </c>
      <c r="D22" s="481">
        <f>SUM(D16:D20)</f>
        <v>355000</v>
      </c>
      <c r="E22" s="477">
        <f>'Interventi strutturali'!L23</f>
        <v>0</v>
      </c>
      <c r="G22" s="823"/>
    </row>
    <row r="23" spans="1:8" x14ac:dyDescent="0.25">
      <c r="A23" s="764" t="s">
        <v>196</v>
      </c>
      <c r="B23" s="454"/>
      <c r="C23" s="459"/>
      <c r="D23" s="465"/>
      <c r="E23" s="465"/>
      <c r="G23" s="402"/>
    </row>
    <row r="24" spans="1:8" x14ac:dyDescent="0.25">
      <c r="A24" s="62"/>
      <c r="B24" s="455"/>
      <c r="C24" s="460"/>
      <c r="D24" s="466"/>
      <c r="E24" s="466"/>
      <c r="G24" s="402"/>
    </row>
    <row r="25" spans="1:8" x14ac:dyDescent="0.25">
      <c r="A25" s="57" t="s">
        <v>191</v>
      </c>
      <c r="B25" s="453">
        <f>'Interventi strutturali'!E41</f>
        <v>895000</v>
      </c>
      <c r="C25" s="461">
        <f>'Interventi strutturali'!F41</f>
        <v>350000</v>
      </c>
      <c r="D25" s="467">
        <f>'Interventi strutturali'!K41</f>
        <v>545000</v>
      </c>
      <c r="E25" s="470">
        <f>'Interventi strutturali'!L43</f>
        <v>0</v>
      </c>
      <c r="G25" s="402"/>
    </row>
    <row r="26" spans="1:8" x14ac:dyDescent="0.25">
      <c r="A26" s="63" t="s">
        <v>197</v>
      </c>
      <c r="B26" s="456">
        <f>'Interventi strutturali'!E43</f>
        <v>15000</v>
      </c>
      <c r="C26" s="426">
        <f>'Interventi strutturali'!F43</f>
        <v>15000</v>
      </c>
      <c r="D26" s="446">
        <f>'Interventi strutturali'!K43</f>
        <v>0</v>
      </c>
      <c r="E26" s="471"/>
      <c r="G26" s="402"/>
    </row>
    <row r="27" spans="1:8" x14ac:dyDescent="0.25">
      <c r="A27" s="61" t="s">
        <v>198</v>
      </c>
      <c r="B27" s="417">
        <f>'Interventi strutturali'!E56</f>
        <v>1748591.2300000002</v>
      </c>
      <c r="C27" s="427">
        <f>'Interventi strutturali'!F56</f>
        <v>485661.08999999997</v>
      </c>
      <c r="D27" s="447">
        <f>'Interventi strutturali'!K56</f>
        <v>1382930.1400000001</v>
      </c>
      <c r="E27" s="472">
        <f>'Interventi strutturali'!L56</f>
        <v>0</v>
      </c>
      <c r="G27" s="402"/>
    </row>
    <row r="28" spans="1:8" x14ac:dyDescent="0.25">
      <c r="A28" s="64" t="s">
        <v>199</v>
      </c>
      <c r="B28" s="421">
        <f>'Interventi strutturali'!E57</f>
        <v>0</v>
      </c>
      <c r="C28" s="431">
        <f>'Interventi strutturali'!F57</f>
        <v>0</v>
      </c>
      <c r="D28" s="451">
        <f>'Interventi strutturali'!K57</f>
        <v>0</v>
      </c>
      <c r="E28" s="473">
        <f>'Interventi strutturali'!L57</f>
        <v>0</v>
      </c>
      <c r="G28" s="402"/>
    </row>
    <row r="29" spans="1:8" x14ac:dyDescent="0.25">
      <c r="A29" s="67" t="s">
        <v>192</v>
      </c>
      <c r="B29" s="418">
        <f>'Interventi strutturali'!E67</f>
        <v>795000</v>
      </c>
      <c r="C29" s="428">
        <f>'Interventi strutturali'!F67</f>
        <v>330000</v>
      </c>
      <c r="D29" s="448">
        <f>'Interventi strutturali'!K67</f>
        <v>465000</v>
      </c>
      <c r="E29" s="474">
        <f>'Interventi strutturali'!L67</f>
        <v>0</v>
      </c>
      <c r="G29" s="402"/>
    </row>
    <row r="30" spans="1:8" x14ac:dyDescent="0.25">
      <c r="A30" s="56" t="s">
        <v>204</v>
      </c>
      <c r="B30" s="419">
        <f>'Interventi strutturali'!E73</f>
        <v>753000</v>
      </c>
      <c r="C30" s="462">
        <f>'Interventi strutturali'!F73</f>
        <v>80000</v>
      </c>
      <c r="D30" s="468">
        <f>'Interventi strutturali'!K73</f>
        <v>360000</v>
      </c>
      <c r="E30" s="475">
        <f>'Interventi strutturali'!L73</f>
        <v>0</v>
      </c>
      <c r="G30" s="402"/>
    </row>
    <row r="31" spans="1:8" x14ac:dyDescent="0.25">
      <c r="A31" s="60" t="s">
        <v>194</v>
      </c>
      <c r="B31" s="420">
        <f>'Interventi strutturali'!E84</f>
        <v>1515028.9100000001</v>
      </c>
      <c r="C31" s="430">
        <f>'Interventi strutturali'!F84</f>
        <v>1039853.1</v>
      </c>
      <c r="D31" s="450">
        <f>'Interventi strutturali'!K84</f>
        <v>0</v>
      </c>
      <c r="E31" s="476">
        <f>'Interventi strutturali'!L84</f>
        <v>0</v>
      </c>
      <c r="G31" s="402"/>
    </row>
    <row r="32" spans="1:8" ht="16.5" thickBot="1" x14ac:dyDescent="0.3">
      <c r="B32" s="457">
        <f>SUM(B25:B31)</f>
        <v>5721620.1400000006</v>
      </c>
      <c r="C32" s="463">
        <f>SUM(C25:C31)</f>
        <v>2300514.19</v>
      </c>
      <c r="D32" s="469">
        <f>SUM(D25:D31)</f>
        <v>2752930.14</v>
      </c>
      <c r="E32" s="477"/>
      <c r="G32" s="823"/>
    </row>
    <row r="33" spans="1:7" x14ac:dyDescent="0.25">
      <c r="A33" s="765" t="s">
        <v>200</v>
      </c>
      <c r="B33" s="452"/>
      <c r="C33" s="458"/>
      <c r="D33" s="464"/>
      <c r="E33" s="464"/>
      <c r="G33" s="402"/>
    </row>
    <row r="34" spans="1:7" x14ac:dyDescent="0.25">
      <c r="A34" s="65"/>
      <c r="B34" s="104"/>
      <c r="C34" s="357"/>
      <c r="D34" s="70"/>
      <c r="E34" s="70"/>
      <c r="G34" s="402"/>
    </row>
    <row r="35" spans="1:7" x14ac:dyDescent="0.25">
      <c r="A35" s="66" t="s">
        <v>201</v>
      </c>
      <c r="B35" s="110">
        <f>'Interventi strutturali'!E175</f>
        <v>435000</v>
      </c>
      <c r="C35" s="358">
        <f>'Interventi strutturali'!F175</f>
        <v>145000</v>
      </c>
      <c r="D35" s="109">
        <f>'Interventi strutturali'!P175</f>
        <v>145000</v>
      </c>
      <c r="E35" s="105">
        <f>'Interventi strutturali'!Q175</f>
        <v>145000</v>
      </c>
      <c r="G35" s="402"/>
    </row>
    <row r="36" spans="1:7" ht="15.75" thickBot="1" x14ac:dyDescent="0.3">
      <c r="A36" s="412"/>
      <c r="B36" s="413"/>
      <c r="C36" s="423"/>
      <c r="D36" s="434"/>
      <c r="E36" s="444"/>
      <c r="G36" s="402"/>
    </row>
    <row r="37" spans="1:7" x14ac:dyDescent="0.25">
      <c r="A37" s="57" t="s">
        <v>191</v>
      </c>
      <c r="B37" s="415">
        <f>'Interventi strutturali'!E107</f>
        <v>1225000</v>
      </c>
      <c r="C37" s="425">
        <f>'Interventi strutturali'!F107</f>
        <v>625000</v>
      </c>
      <c r="D37" s="436">
        <f>'Interventi strutturali'!K107</f>
        <v>600000</v>
      </c>
      <c r="E37" s="445">
        <f>'Interventi strutturali'!L107</f>
        <v>0</v>
      </c>
      <c r="G37" s="402"/>
    </row>
    <row r="38" spans="1:7" x14ac:dyDescent="0.25">
      <c r="A38" s="63" t="s">
        <v>202</v>
      </c>
      <c r="B38" s="416">
        <f>'Interventi strutturali'!E123</f>
        <v>3125106.38</v>
      </c>
      <c r="C38" s="426">
        <f>'Interventi strutturali'!F123</f>
        <v>649000</v>
      </c>
      <c r="D38" s="437">
        <f>'Interventi strutturali'!K123</f>
        <v>2616106.38</v>
      </c>
      <c r="E38" s="446">
        <f>'Interventi strutturali'!L123</f>
        <v>230000</v>
      </c>
      <c r="G38" s="402"/>
    </row>
    <row r="39" spans="1:7" x14ac:dyDescent="0.25">
      <c r="A39" s="61" t="s">
        <v>198</v>
      </c>
      <c r="B39" s="417">
        <f>'Interventi strutturali'!E134</f>
        <v>1730386.79</v>
      </c>
      <c r="C39" s="427">
        <f>'Interventi strutturali'!F134</f>
        <v>579881.67999999993</v>
      </c>
      <c r="D39" s="438">
        <f>'Interventi strutturali'!K134</f>
        <v>0</v>
      </c>
      <c r="E39" s="447">
        <f>'Interventi strutturali'!L134</f>
        <v>0</v>
      </c>
      <c r="G39" s="402"/>
    </row>
    <row r="40" spans="1:7" x14ac:dyDescent="0.25">
      <c r="A40" s="67" t="s">
        <v>203</v>
      </c>
      <c r="B40" s="418">
        <f>'Interventi strutturali'!E150</f>
        <v>1090000</v>
      </c>
      <c r="C40" s="428">
        <f>'Interventi strutturali'!F150</f>
        <v>395000</v>
      </c>
      <c r="D40" s="439">
        <f>'Interventi strutturali'!K150</f>
        <v>695000</v>
      </c>
      <c r="E40" s="448">
        <f>'Interventi strutturali'!L150</f>
        <v>0</v>
      </c>
      <c r="G40" s="402"/>
    </row>
    <row r="41" spans="1:7" x14ac:dyDescent="0.25">
      <c r="A41" s="59" t="s">
        <v>193</v>
      </c>
      <c r="B41" s="419">
        <f>'Interventi strutturali'!E156</f>
        <v>205000</v>
      </c>
      <c r="C41" s="429">
        <f>'Interventi strutturali'!F156</f>
        <v>65000</v>
      </c>
      <c r="D41" s="440">
        <f>'Interventi strutturali'!K156</f>
        <v>140000</v>
      </c>
      <c r="E41" s="449">
        <f>'Interventi strutturali'!L156</f>
        <v>0</v>
      </c>
      <c r="G41" s="402"/>
    </row>
    <row r="42" spans="1:7" x14ac:dyDescent="0.25">
      <c r="A42" s="60" t="s">
        <v>194</v>
      </c>
      <c r="B42" s="420">
        <f>'Interventi strutturali'!E170</f>
        <v>1630533.6400000001</v>
      </c>
      <c r="C42" s="430">
        <f>'Interventi strutturali'!F170</f>
        <v>1070533.6400000001</v>
      </c>
      <c r="D42" s="441">
        <f>'Interventi strutturali'!K170</f>
        <v>600000</v>
      </c>
      <c r="E42" s="450">
        <f>'Interventi strutturali'!L169</f>
        <v>0</v>
      </c>
      <c r="G42" s="402"/>
    </row>
    <row r="43" spans="1:7" x14ac:dyDescent="0.25">
      <c r="A43" s="64" t="s">
        <v>199</v>
      </c>
      <c r="B43" s="421">
        <f>'Interventi strutturali'!E172</f>
        <v>100000</v>
      </c>
      <c r="C43" s="431">
        <f>'Interventi strutturali'!F172</f>
        <v>50000</v>
      </c>
      <c r="D43" s="442">
        <f>'Interventi strutturali'!K172</f>
        <v>50000</v>
      </c>
      <c r="E43" s="451">
        <f>'Interventi strutturali'!L172</f>
        <v>0</v>
      </c>
      <c r="G43" s="402"/>
    </row>
    <row r="44" spans="1:7" x14ac:dyDescent="0.25">
      <c r="A44" s="64" t="s">
        <v>214</v>
      </c>
      <c r="B44" s="421">
        <f>'Interventi strutturali'!E173</f>
        <v>339603</v>
      </c>
      <c r="C44" s="432">
        <f>'Interventi strutturali'!F173</f>
        <v>0</v>
      </c>
      <c r="D44" s="442">
        <f>'Interventi strutturali'!K173</f>
        <v>0</v>
      </c>
      <c r="E44" s="451">
        <f>'Interventi strutturali'!L173</f>
        <v>0</v>
      </c>
      <c r="G44" s="402"/>
    </row>
    <row r="45" spans="1:7" x14ac:dyDescent="0.25">
      <c r="A45" s="63" t="s">
        <v>205</v>
      </c>
      <c r="B45" s="416">
        <f>'Interventi strutturali'!E174</f>
        <v>150000</v>
      </c>
      <c r="C45" s="426">
        <f>'Interventi strutturali'!F174</f>
        <v>0</v>
      </c>
      <c r="D45" s="437">
        <f>'Interventi strutturali'!K174</f>
        <v>0</v>
      </c>
      <c r="E45" s="446">
        <f>'Interventi strutturali'!L174</f>
        <v>0</v>
      </c>
      <c r="G45" s="402"/>
    </row>
    <row r="46" spans="1:7" ht="16.5" thickBot="1" x14ac:dyDescent="0.3">
      <c r="A46" s="63"/>
      <c r="B46" s="422">
        <f>SUM(B37:B45)</f>
        <v>9595629.8100000005</v>
      </c>
      <c r="C46" s="433">
        <f>SUM(C37:C45)</f>
        <v>3434415.32</v>
      </c>
      <c r="D46" s="443">
        <f>SUM(D37:D45)</f>
        <v>4701106.38</v>
      </c>
      <c r="E46" s="443">
        <f>SUM(E37:E45)</f>
        <v>230000</v>
      </c>
      <c r="G46" s="823"/>
    </row>
    <row r="47" spans="1:7" ht="15.75" x14ac:dyDescent="0.25">
      <c r="A47" s="63"/>
      <c r="B47" s="414"/>
      <c r="C47" s="424"/>
      <c r="D47" s="435"/>
      <c r="E47" s="435">
        <f>SUM(E37:E45)</f>
        <v>230000</v>
      </c>
      <c r="G47" s="825"/>
    </row>
    <row r="48" spans="1:7" ht="21" x14ac:dyDescent="0.35">
      <c r="A48" s="486" t="s">
        <v>251</v>
      </c>
      <c r="B48" s="484">
        <f>B10+B12+B14+B22+B32+B46</f>
        <v>27764395.950000003</v>
      </c>
      <c r="C48" s="487">
        <f>C22+C32+C35+C46</f>
        <v>6099929.5099999998</v>
      </c>
      <c r="D48" s="488">
        <f>D22+D32+D35+D46</f>
        <v>7954036.5199999996</v>
      </c>
      <c r="E48" s="488">
        <f>E22+E32+E35+E46</f>
        <v>375000</v>
      </c>
      <c r="G48" s="820"/>
    </row>
    <row r="49" spans="1:7" x14ac:dyDescent="0.25">
      <c r="A49" s="114" t="s">
        <v>219</v>
      </c>
      <c r="B49" s="115"/>
      <c r="C49" s="359">
        <f>'Interventi strutturali'!F201</f>
        <v>1300172.57</v>
      </c>
      <c r="D49" s="114"/>
      <c r="E49" s="116"/>
      <c r="G49" s="820"/>
    </row>
    <row r="50" spans="1:7" x14ac:dyDescent="0.25">
      <c r="B50" s="69"/>
      <c r="G50" s="820"/>
    </row>
    <row r="51" spans="1:7" x14ac:dyDescent="0.25">
      <c r="A51" s="360" t="s">
        <v>399</v>
      </c>
      <c r="B51" s="828">
        <f>B48+B49</f>
        <v>27764395.950000003</v>
      </c>
      <c r="C51" s="832">
        <f>C48+C49</f>
        <v>7400102.0800000001</v>
      </c>
      <c r="D51" s="828">
        <f>D48+D49</f>
        <v>7954036.5199999996</v>
      </c>
      <c r="E51" s="828">
        <f>E49+E48</f>
        <v>375000</v>
      </c>
      <c r="G51" s="820"/>
    </row>
    <row r="52" spans="1:7" x14ac:dyDescent="0.25">
      <c r="B52" s="69"/>
      <c r="D52" s="69"/>
      <c r="E52" s="69"/>
      <c r="G52" s="820"/>
    </row>
    <row r="53" spans="1:7" ht="24" x14ac:dyDescent="0.25">
      <c r="A53" s="1059" t="s">
        <v>400</v>
      </c>
      <c r="B53" s="1060">
        <f>B69</f>
        <v>5670982</v>
      </c>
      <c r="C53" s="1061">
        <f>B53</f>
        <v>5670982</v>
      </c>
      <c r="D53" s="1062"/>
      <c r="E53" s="1062"/>
      <c r="G53" s="824"/>
    </row>
    <row r="54" spans="1:7" x14ac:dyDescent="0.25">
      <c r="A54" s="354" t="s">
        <v>398</v>
      </c>
      <c r="B54" s="777">
        <f>INFORMATICA!F12</f>
        <v>2060000</v>
      </c>
      <c r="C54" s="777">
        <f>INFORMATICA!C12</f>
        <v>845000</v>
      </c>
      <c r="D54" s="777">
        <f>INFORMATICA!D12</f>
        <v>965000</v>
      </c>
      <c r="E54" s="777">
        <f>INFORMATICA!E12</f>
        <v>250000</v>
      </c>
      <c r="G54" s="824"/>
    </row>
    <row r="55" spans="1:7" ht="72" x14ac:dyDescent="0.25">
      <c r="A55" s="354" t="s">
        <v>962</v>
      </c>
      <c r="B55" s="360"/>
      <c r="C55" s="1063">
        <f>C51+C53+C54</f>
        <v>13916084.08</v>
      </c>
      <c r="D55" s="360"/>
      <c r="E55" s="360"/>
      <c r="G55" s="820"/>
    </row>
    <row r="56" spans="1:7" ht="49.5" customHeight="1" x14ac:dyDescent="0.25">
      <c r="A56" s="1094" t="s">
        <v>963</v>
      </c>
      <c r="B56" s="1094"/>
      <c r="C56" s="1094"/>
      <c r="D56" s="1094"/>
      <c r="E56" s="1094"/>
    </row>
    <row r="57" spans="1:7" x14ac:dyDescent="0.25">
      <c r="A57" s="827"/>
    </row>
    <row r="59" spans="1:7" x14ac:dyDescent="0.25">
      <c r="A59" s="353" t="s">
        <v>223</v>
      </c>
    </row>
    <row r="60" spans="1:7" x14ac:dyDescent="0.25">
      <c r="A60" s="353" t="s">
        <v>222</v>
      </c>
    </row>
    <row r="62" spans="1:7" x14ac:dyDescent="0.25">
      <c r="A62" s="1062" t="s">
        <v>955</v>
      </c>
      <c r="B62" s="1062"/>
    </row>
    <row r="63" spans="1:7" x14ac:dyDescent="0.25">
      <c r="A63" s="360" t="s">
        <v>956</v>
      </c>
      <c r="B63" s="777">
        <f>'ATTREZZATURE Strutturale'!G127</f>
        <v>3193200</v>
      </c>
    </row>
    <row r="64" spans="1:7" x14ac:dyDescent="0.25">
      <c r="A64" s="360" t="s">
        <v>957</v>
      </c>
      <c r="B64" s="777">
        <f>'ATTREZZATURE Emergenza'!G69</f>
        <v>986800</v>
      </c>
    </row>
    <row r="65" spans="1:2" x14ac:dyDescent="0.25">
      <c r="A65" s="360" t="s">
        <v>958</v>
      </c>
      <c r="B65" s="777">
        <f>'ATTREZZATURE Chirurgico '!G52</f>
        <v>451300</v>
      </c>
    </row>
    <row r="66" spans="1:2" x14ac:dyDescent="0.25">
      <c r="A66" s="360" t="s">
        <v>694</v>
      </c>
      <c r="B66" s="777">
        <f>'ATTREZZATURE Medico '!G136</f>
        <v>711802</v>
      </c>
    </row>
    <row r="67" spans="1:2" x14ac:dyDescent="0.25">
      <c r="A67" s="360" t="s">
        <v>959</v>
      </c>
      <c r="B67" s="777">
        <f>'ATTREZZATURE Distretti'!G87</f>
        <v>327880</v>
      </c>
    </row>
    <row r="68" spans="1:2" x14ac:dyDescent="0.25">
      <c r="A68" s="360" t="s">
        <v>960</v>
      </c>
      <c r="B68" s="777">
        <f>'ATTREZZATURE Prevenzione '!G24</f>
        <v>5950</v>
      </c>
    </row>
    <row r="69" spans="1:2" x14ac:dyDescent="0.25">
      <c r="A69" s="360"/>
      <c r="B69" s="777">
        <f>SUM(B63:B67)</f>
        <v>5670982</v>
      </c>
    </row>
  </sheetData>
  <mergeCells count="1">
    <mergeCell ref="A56:E56"/>
  </mergeCells>
  <pageMargins left="0.7" right="0.7" top="0.75" bottom="0.75" header="0.3" footer="0.3"/>
  <pageSetup paperSize="9" scale="73" orientation="landscape" r:id="rId1"/>
  <rowBreaks count="1" manualBreakCount="1">
    <brk id="32" max="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T205"/>
  <sheetViews>
    <sheetView tabSelected="1" view="pageBreakPreview" zoomScale="60" zoomScaleNormal="100" workbookViewId="0">
      <pane ySplit="1" topLeftCell="A2" activePane="bottomLeft" state="frozen"/>
      <selection pane="bottomLeft" activeCell="G2" sqref="G2"/>
    </sheetView>
  </sheetViews>
  <sheetFormatPr defaultColWidth="15.7109375" defaultRowHeight="11.25" x14ac:dyDescent="0.2"/>
  <cols>
    <col min="1" max="1" width="15.7109375" style="2"/>
    <col min="2" max="2" width="36.28515625" style="2" bestFit="1" customWidth="1"/>
    <col min="3" max="3" width="15.7109375" style="2"/>
    <col min="4" max="4" width="55.42578125" style="1" customWidth="1"/>
    <col min="5" max="12" width="15.7109375" style="3"/>
    <col min="13" max="15" width="18.7109375" style="3" hidden="1" customWidth="1"/>
    <col min="16" max="17" width="0" style="3" hidden="1" customWidth="1"/>
    <col min="18" max="19" width="15.7109375" style="2"/>
    <col min="20" max="20" width="15.7109375" style="1"/>
    <col min="21" max="21" width="19" style="1" customWidth="1"/>
    <col min="22" max="16384" width="15.7109375" style="1"/>
  </cols>
  <sheetData>
    <row r="1" spans="1:21" s="4" customFormat="1" ht="33.75" x14ac:dyDescent="0.2">
      <c r="A1" s="7" t="s">
        <v>94</v>
      </c>
      <c r="B1" s="7" t="s">
        <v>93</v>
      </c>
      <c r="C1" s="7" t="s">
        <v>92</v>
      </c>
      <c r="D1" s="7" t="s">
        <v>91</v>
      </c>
      <c r="E1" s="8" t="s">
        <v>90</v>
      </c>
      <c r="F1" s="8" t="s">
        <v>87</v>
      </c>
      <c r="G1" s="525" t="s">
        <v>961</v>
      </c>
      <c r="H1" s="525" t="s">
        <v>269</v>
      </c>
      <c r="I1" s="525" t="s">
        <v>88</v>
      </c>
      <c r="J1" s="526" t="s">
        <v>270</v>
      </c>
      <c r="K1" s="8" t="s">
        <v>86</v>
      </c>
      <c r="L1" s="8" t="s">
        <v>247</v>
      </c>
      <c r="M1" s="8" t="s">
        <v>89</v>
      </c>
      <c r="N1" s="106" t="s">
        <v>207</v>
      </c>
      <c r="O1" s="8" t="s">
        <v>88</v>
      </c>
      <c r="P1" s="8" t="s">
        <v>87</v>
      </c>
      <c r="Q1" s="8" t="s">
        <v>86</v>
      </c>
      <c r="R1" s="7" t="s">
        <v>85</v>
      </c>
      <c r="S1" s="7" t="s">
        <v>84</v>
      </c>
      <c r="T1" s="6" t="s">
        <v>83</v>
      </c>
      <c r="U1" s="6" t="s">
        <v>82</v>
      </c>
    </row>
    <row r="2" spans="1:21" s="4" customFormat="1" ht="22.5" x14ac:dyDescent="0.2">
      <c r="A2" s="693" t="s">
        <v>47</v>
      </c>
      <c r="B2" s="694" t="s">
        <v>51</v>
      </c>
      <c r="C2" s="695" t="s">
        <v>358</v>
      </c>
      <c r="D2" s="696" t="s">
        <v>359</v>
      </c>
      <c r="E2" s="692">
        <v>650000</v>
      </c>
      <c r="F2" s="692"/>
      <c r="G2" s="692"/>
      <c r="H2" s="692"/>
      <c r="I2" s="695" t="s">
        <v>358</v>
      </c>
      <c r="J2" s="692">
        <f>E2</f>
        <v>650000</v>
      </c>
      <c r="K2" s="692"/>
      <c r="L2" s="692"/>
      <c r="M2" s="692"/>
      <c r="N2" s="692"/>
      <c r="O2" s="692"/>
      <c r="P2" s="692"/>
      <c r="Q2" s="692"/>
      <c r="R2" s="692"/>
      <c r="S2" s="692"/>
      <c r="T2" s="692"/>
      <c r="U2" s="692"/>
    </row>
    <row r="3" spans="1:21" s="5" customFormat="1" ht="33.75" x14ac:dyDescent="0.2">
      <c r="A3" s="693" t="s">
        <v>47</v>
      </c>
      <c r="B3" s="694" t="s">
        <v>51</v>
      </c>
      <c r="C3" s="695" t="s">
        <v>358</v>
      </c>
      <c r="D3" s="696" t="s">
        <v>364</v>
      </c>
      <c r="E3" s="692">
        <v>610220</v>
      </c>
      <c r="F3" s="692"/>
      <c r="G3" s="692"/>
      <c r="H3" s="692"/>
      <c r="I3" s="695" t="s">
        <v>358</v>
      </c>
      <c r="J3" s="692">
        <f>E3</f>
        <v>610220</v>
      </c>
      <c r="K3" s="692"/>
      <c r="L3" s="692"/>
      <c r="M3" s="692"/>
      <c r="N3" s="692"/>
      <c r="O3" s="692"/>
      <c r="P3" s="692"/>
      <c r="Q3" s="692"/>
      <c r="R3" s="692"/>
      <c r="S3" s="692"/>
      <c r="T3" s="692"/>
      <c r="U3" s="692"/>
    </row>
    <row r="4" spans="1:21" s="5" customFormat="1" x14ac:dyDescent="0.2">
      <c r="A4" s="697"/>
      <c r="B4" s="698"/>
      <c r="C4" s="699"/>
      <c r="D4" s="700"/>
      <c r="E4" s="703">
        <f>SUM(E2:E3)</f>
        <v>1260220</v>
      </c>
      <c r="F4" s="701"/>
      <c r="G4" s="701"/>
      <c r="H4" s="701"/>
      <c r="I4" s="699"/>
      <c r="J4" s="703">
        <f>SUM(J2:J3)</f>
        <v>1260220</v>
      </c>
      <c r="K4" s="701"/>
      <c r="L4" s="701"/>
      <c r="M4" s="701"/>
      <c r="N4" s="701"/>
      <c r="O4" s="701"/>
      <c r="P4" s="701"/>
      <c r="Q4" s="701"/>
      <c r="R4" s="701"/>
      <c r="S4" s="701"/>
      <c r="T4" s="701"/>
      <c r="U4" s="702"/>
    </row>
    <row r="5" spans="1:21" s="5" customFormat="1" ht="113.25" thickBot="1" x14ac:dyDescent="0.25">
      <c r="A5" s="119" t="s">
        <v>47</v>
      </c>
      <c r="B5" s="120" t="s">
        <v>48</v>
      </c>
      <c r="C5" s="117" t="s">
        <v>268</v>
      </c>
      <c r="D5" s="120" t="s">
        <v>81</v>
      </c>
      <c r="E5" s="678">
        <f>F5+K5</f>
        <v>40000</v>
      </c>
      <c r="F5" s="121">
        <v>20000</v>
      </c>
      <c r="G5" s="121"/>
      <c r="H5" s="121"/>
      <c r="I5" s="121"/>
      <c r="J5" s="121"/>
      <c r="K5" s="121">
        <v>20000</v>
      </c>
      <c r="L5" s="121"/>
      <c r="M5" s="121"/>
      <c r="N5" s="121"/>
      <c r="O5" s="122"/>
      <c r="P5" s="678">
        <v>40000</v>
      </c>
      <c r="Q5" s="678"/>
      <c r="R5" s="123" t="s">
        <v>277</v>
      </c>
      <c r="S5" s="122"/>
      <c r="T5" s="679"/>
      <c r="U5" s="680"/>
    </row>
    <row r="6" spans="1:21" s="5" customFormat="1" ht="12" thickBot="1" x14ac:dyDescent="0.25">
      <c r="A6" s="124"/>
      <c r="B6" s="125"/>
      <c r="C6" s="125"/>
      <c r="D6" s="125"/>
      <c r="E6" s="126">
        <f>SUM(E5)</f>
        <v>40000</v>
      </c>
      <c r="F6" s="127">
        <f>F3+F5</f>
        <v>20000</v>
      </c>
      <c r="G6" s="127"/>
      <c r="H6" s="127"/>
      <c r="I6" s="127"/>
      <c r="J6" s="127"/>
      <c r="K6" s="127">
        <f>SUM(K3:K5)</f>
        <v>20000</v>
      </c>
      <c r="L6" s="127"/>
      <c r="M6" s="128"/>
      <c r="N6" s="128"/>
      <c r="O6" s="129"/>
      <c r="P6" s="126">
        <f>SUM(P3:P5)</f>
        <v>40000</v>
      </c>
      <c r="Q6" s="130"/>
      <c r="R6" s="131"/>
      <c r="S6" s="129"/>
      <c r="T6" s="370">
        <f>riepilogo!G16</f>
        <v>0</v>
      </c>
      <c r="U6" s="132"/>
    </row>
    <row r="7" spans="1:21" s="5" customFormat="1" ht="22.5" x14ac:dyDescent="0.2">
      <c r="A7" s="704" t="s">
        <v>23</v>
      </c>
      <c r="B7" s="694" t="s">
        <v>24</v>
      </c>
      <c r="C7" s="695" t="s">
        <v>358</v>
      </c>
      <c r="D7" s="696" t="s">
        <v>360</v>
      </c>
      <c r="E7" s="692">
        <v>760000</v>
      </c>
      <c r="F7" s="692"/>
      <c r="G7" s="692"/>
      <c r="H7" s="692"/>
      <c r="I7" s="695" t="s">
        <v>358</v>
      </c>
      <c r="J7" s="692">
        <f>E7</f>
        <v>760000</v>
      </c>
      <c r="K7" s="692"/>
      <c r="L7" s="692"/>
      <c r="M7" s="692"/>
      <c r="N7" s="692"/>
      <c r="O7" s="692"/>
      <c r="P7" s="692"/>
      <c r="Q7" s="692"/>
      <c r="R7" s="692"/>
      <c r="S7" s="692"/>
      <c r="T7" s="692"/>
      <c r="U7" s="692"/>
    </row>
    <row r="8" spans="1:21" s="4" customFormat="1" ht="22.5" x14ac:dyDescent="0.2">
      <c r="A8" s="704" t="s">
        <v>23</v>
      </c>
      <c r="B8" s="694" t="s">
        <v>24</v>
      </c>
      <c r="C8" s="695" t="s">
        <v>358</v>
      </c>
      <c r="D8" s="696" t="s">
        <v>366</v>
      </c>
      <c r="E8" s="692">
        <v>1476420</v>
      </c>
      <c r="F8" s="692"/>
      <c r="G8" s="692"/>
      <c r="H8" s="692"/>
      <c r="I8" s="695" t="s">
        <v>358</v>
      </c>
      <c r="J8" s="692">
        <f>E8</f>
        <v>1476420</v>
      </c>
      <c r="K8" s="692"/>
      <c r="L8" s="692"/>
      <c r="M8" s="692"/>
      <c r="N8" s="692"/>
      <c r="O8" s="692"/>
      <c r="P8" s="692"/>
      <c r="Q8" s="692"/>
      <c r="R8" s="692"/>
      <c r="S8" s="692"/>
      <c r="T8" s="692"/>
      <c r="U8" s="692"/>
    </row>
    <row r="9" spans="1:21" s="4" customFormat="1" x14ac:dyDescent="0.2">
      <c r="A9" s="791"/>
      <c r="B9" s="792"/>
      <c r="C9" s="793"/>
      <c r="D9" s="794"/>
      <c r="E9" s="795">
        <f>SUM(E7:E8)</f>
        <v>2236420</v>
      </c>
      <c r="F9" s="796"/>
      <c r="G9" s="796"/>
      <c r="H9" s="796"/>
      <c r="I9" s="793"/>
      <c r="J9" s="795">
        <f>SUM(J7:J8)</f>
        <v>2236420</v>
      </c>
      <c r="K9" s="796"/>
      <c r="L9" s="796"/>
      <c r="M9" s="796"/>
      <c r="N9" s="796"/>
      <c r="O9" s="796"/>
      <c r="P9" s="796"/>
      <c r="Q9" s="796"/>
      <c r="R9" s="796"/>
      <c r="S9" s="796"/>
      <c r="T9" s="796"/>
      <c r="U9" s="796"/>
    </row>
    <row r="10" spans="1:21" s="4" customFormat="1" ht="33.75" x14ac:dyDescent="0.2">
      <c r="A10" s="782" t="s">
        <v>23</v>
      </c>
      <c r="B10" s="783" t="s">
        <v>24</v>
      </c>
      <c r="C10" s="783" t="s">
        <v>268</v>
      </c>
      <c r="D10" s="783" t="s">
        <v>80</v>
      </c>
      <c r="E10" s="784">
        <v>100000</v>
      </c>
      <c r="F10" s="784"/>
      <c r="G10" s="784"/>
      <c r="H10" s="784"/>
      <c r="I10" s="784"/>
      <c r="J10" s="784"/>
      <c r="K10" s="784">
        <v>100000</v>
      </c>
      <c r="L10" s="784"/>
      <c r="M10" s="784"/>
      <c r="N10" s="784"/>
      <c r="O10" s="785"/>
      <c r="P10" s="786">
        <v>50000</v>
      </c>
      <c r="Q10" s="787"/>
      <c r="R10" s="788" t="s">
        <v>278</v>
      </c>
      <c r="S10" s="785"/>
      <c r="T10" s="789"/>
      <c r="U10" s="790"/>
    </row>
    <row r="11" spans="1:21" s="4" customFormat="1" ht="45.75" thickBot="1" x14ac:dyDescent="0.25">
      <c r="A11" s="682" t="s">
        <v>23</v>
      </c>
      <c r="B11" s="683" t="s">
        <v>24</v>
      </c>
      <c r="C11" s="681" t="s">
        <v>268</v>
      </c>
      <c r="D11" s="683" t="s">
        <v>78</v>
      </c>
      <c r="E11" s="684">
        <v>65000</v>
      </c>
      <c r="F11" s="684"/>
      <c r="G11" s="684"/>
      <c r="H11" s="684"/>
      <c r="I11" s="684"/>
      <c r="J11" s="684"/>
      <c r="K11" s="684">
        <v>65000</v>
      </c>
      <c r="L11" s="684"/>
      <c r="M11" s="684"/>
      <c r="N11" s="684"/>
      <c r="O11" s="685"/>
      <c r="P11" s="684">
        <v>65000</v>
      </c>
      <c r="Q11" s="684"/>
      <c r="R11" s="686" t="s">
        <v>279</v>
      </c>
      <c r="S11" s="685"/>
      <c r="T11" s="687"/>
      <c r="U11" s="688"/>
    </row>
    <row r="12" spans="1:21" s="4" customFormat="1" ht="12" thickBot="1" x14ac:dyDescent="0.25">
      <c r="A12" s="136"/>
      <c r="B12" s="137"/>
      <c r="C12" s="137"/>
      <c r="D12" s="137"/>
      <c r="E12" s="138">
        <f>SUM(E10:E11)</f>
        <v>165000</v>
      </c>
      <c r="F12" s="138">
        <f>SUM(F8:F11)</f>
        <v>0</v>
      </c>
      <c r="G12" s="138"/>
      <c r="H12" s="138"/>
      <c r="I12" s="138"/>
      <c r="J12" s="138"/>
      <c r="K12" s="138">
        <f>SUM(K8:K11)</f>
        <v>165000</v>
      </c>
      <c r="L12" s="138"/>
      <c r="M12" s="138">
        <f>SUM(M8:M11)</f>
        <v>0</v>
      </c>
      <c r="N12" s="138">
        <f>SUM(N8:N11)</f>
        <v>0</v>
      </c>
      <c r="O12" s="139"/>
      <c r="P12" s="138">
        <f>SUM(P8:P11)</f>
        <v>115000</v>
      </c>
      <c r="Q12" s="140"/>
      <c r="R12" s="141"/>
      <c r="S12" s="139"/>
      <c r="T12" s="371">
        <f>riepilogo!G17</f>
        <v>0</v>
      </c>
      <c r="U12" s="142"/>
    </row>
    <row r="13" spans="1:21" s="4" customFormat="1" ht="22.5" x14ac:dyDescent="0.2">
      <c r="A13" s="693" t="s">
        <v>169</v>
      </c>
      <c r="B13" s="694" t="s">
        <v>20</v>
      </c>
      <c r="C13" s="695" t="s">
        <v>358</v>
      </c>
      <c r="D13" s="696" t="s">
        <v>361</v>
      </c>
      <c r="E13" s="692">
        <v>485000</v>
      </c>
      <c r="F13" s="692"/>
      <c r="G13" s="692"/>
      <c r="H13" s="692"/>
      <c r="I13" s="695" t="s">
        <v>358</v>
      </c>
      <c r="J13" s="692">
        <f>E13</f>
        <v>485000</v>
      </c>
      <c r="K13" s="692"/>
      <c r="L13" s="692"/>
      <c r="M13" s="692"/>
      <c r="N13" s="692"/>
      <c r="O13" s="692"/>
      <c r="P13" s="692"/>
      <c r="Q13" s="692"/>
      <c r="R13" s="692"/>
      <c r="S13" s="692"/>
      <c r="T13" s="692"/>
      <c r="U13" s="692"/>
    </row>
    <row r="14" spans="1:21" s="4" customFormat="1" ht="112.5" x14ac:dyDescent="0.2">
      <c r="A14" s="143" t="s">
        <v>17</v>
      </c>
      <c r="B14" s="144" t="s">
        <v>20</v>
      </c>
      <c r="C14" s="152" t="s">
        <v>268</v>
      </c>
      <c r="D14" s="144" t="s">
        <v>79</v>
      </c>
      <c r="E14" s="145">
        <v>80000</v>
      </c>
      <c r="F14" s="145">
        <v>80000</v>
      </c>
      <c r="G14" s="145"/>
      <c r="H14" s="145"/>
      <c r="I14" s="145"/>
      <c r="J14" s="145"/>
      <c r="K14" s="145"/>
      <c r="L14" s="145"/>
      <c r="M14" s="145"/>
      <c r="N14" s="145"/>
      <c r="O14" s="146"/>
      <c r="P14" s="147"/>
      <c r="Q14" s="147"/>
      <c r="R14" s="148" t="s">
        <v>280</v>
      </c>
      <c r="S14" s="146"/>
      <c r="T14" s="149"/>
      <c r="U14" s="150"/>
    </row>
    <row r="15" spans="1:21" s="4" customFormat="1" ht="67.5" x14ac:dyDescent="0.2">
      <c r="A15" s="151" t="s">
        <v>17</v>
      </c>
      <c r="B15" s="152" t="s">
        <v>20</v>
      </c>
      <c r="C15" s="152" t="s">
        <v>268</v>
      </c>
      <c r="D15" s="152" t="s">
        <v>281</v>
      </c>
      <c r="E15" s="153">
        <f>F15+K15</f>
        <v>100000</v>
      </c>
      <c r="F15" s="153">
        <v>40000</v>
      </c>
      <c r="G15" s="153"/>
      <c r="H15" s="153"/>
      <c r="I15" s="153"/>
      <c r="J15" s="153"/>
      <c r="K15" s="153">
        <v>60000</v>
      </c>
      <c r="L15" s="153"/>
      <c r="M15" s="153"/>
      <c r="N15" s="153"/>
      <c r="O15" s="154"/>
      <c r="P15" s="155">
        <v>20000</v>
      </c>
      <c r="Q15" s="155"/>
      <c r="R15" s="156" t="s">
        <v>282</v>
      </c>
      <c r="S15" s="154"/>
      <c r="T15" s="157"/>
      <c r="U15" s="158"/>
    </row>
    <row r="16" spans="1:21" s="4" customFormat="1" ht="56.25" x14ac:dyDescent="0.2">
      <c r="A16" s="151" t="s">
        <v>17</v>
      </c>
      <c r="B16" s="152" t="s">
        <v>20</v>
      </c>
      <c r="C16" s="152" t="s">
        <v>268</v>
      </c>
      <c r="D16" s="160" t="s">
        <v>283</v>
      </c>
      <c r="E16" s="161">
        <f>F16+K16</f>
        <v>60000</v>
      </c>
      <c r="F16" s="161">
        <v>30000</v>
      </c>
      <c r="G16" s="161"/>
      <c r="H16" s="161"/>
      <c r="I16" s="161"/>
      <c r="J16" s="161"/>
      <c r="K16" s="161">
        <v>30000</v>
      </c>
      <c r="L16" s="161"/>
      <c r="M16" s="161"/>
      <c r="N16" s="161"/>
      <c r="O16" s="162"/>
      <c r="P16" s="163"/>
      <c r="Q16" s="163"/>
      <c r="R16" s="164" t="s">
        <v>284</v>
      </c>
      <c r="S16" s="162"/>
      <c r="T16" s="165"/>
      <c r="U16" s="166"/>
    </row>
    <row r="17" spans="1:22" s="4" customFormat="1" ht="57" thickBot="1" x14ac:dyDescent="0.25">
      <c r="A17" s="159" t="s">
        <v>17</v>
      </c>
      <c r="B17" s="160" t="s">
        <v>16</v>
      </c>
      <c r="C17" s="152" t="s">
        <v>268</v>
      </c>
      <c r="D17" s="160" t="s">
        <v>285</v>
      </c>
      <c r="E17" s="161">
        <f>K17</f>
        <v>80000</v>
      </c>
      <c r="F17" s="161"/>
      <c r="G17" s="161"/>
      <c r="H17" s="161"/>
      <c r="I17" s="161"/>
      <c r="J17" s="161"/>
      <c r="K17" s="161">
        <v>80000</v>
      </c>
      <c r="L17" s="161"/>
      <c r="M17" s="161"/>
      <c r="N17" s="161"/>
      <c r="O17" s="162"/>
      <c r="P17" s="163">
        <v>70000</v>
      </c>
      <c r="Q17" s="163"/>
      <c r="R17" s="164" t="s">
        <v>284</v>
      </c>
      <c r="S17" s="162"/>
      <c r="T17" s="165"/>
      <c r="U17" s="166"/>
    </row>
    <row r="18" spans="1:22" s="4" customFormat="1" ht="12" thickBot="1" x14ac:dyDescent="0.25">
      <c r="A18" s="167"/>
      <c r="B18" s="168"/>
      <c r="C18" s="168"/>
      <c r="D18" s="168"/>
      <c r="E18" s="169">
        <f>SUM(E14:E17)</f>
        <v>320000</v>
      </c>
      <c r="F18" s="169">
        <f>SUM(F14:F17)</f>
        <v>150000</v>
      </c>
      <c r="G18" s="169"/>
      <c r="H18" s="169"/>
      <c r="I18" s="169"/>
      <c r="J18" s="169"/>
      <c r="K18" s="169">
        <f>SUM(K14:K17)</f>
        <v>170000</v>
      </c>
      <c r="L18" s="169"/>
      <c r="M18" s="169">
        <f>SUM(M14:M17)</f>
        <v>0</v>
      </c>
      <c r="N18" s="169">
        <f>SUM(N14:N17)</f>
        <v>0</v>
      </c>
      <c r="O18" s="170"/>
      <c r="P18" s="171">
        <f>SUM(P14:P17)</f>
        <v>90000</v>
      </c>
      <c r="Q18" s="172"/>
      <c r="R18" s="173"/>
      <c r="S18" s="170"/>
      <c r="T18" s="372" t="e">
        <f>T14+#REF!+T15+T17</f>
        <v>#REF!</v>
      </c>
      <c r="U18" s="174"/>
    </row>
    <row r="19" spans="1:22" s="4" customFormat="1" ht="22.5" x14ac:dyDescent="0.2">
      <c r="A19" s="693" t="s">
        <v>32</v>
      </c>
      <c r="B19" s="694" t="s">
        <v>31</v>
      </c>
      <c r="C19" s="695" t="s">
        <v>358</v>
      </c>
      <c r="D19" s="696" t="s">
        <v>362</v>
      </c>
      <c r="E19" s="692">
        <v>496000</v>
      </c>
      <c r="F19" s="692"/>
      <c r="G19" s="692"/>
      <c r="H19" s="692"/>
      <c r="I19" s="695" t="s">
        <v>358</v>
      </c>
      <c r="J19" s="692">
        <f>E19</f>
        <v>496000</v>
      </c>
      <c r="K19" s="692"/>
      <c r="L19" s="692"/>
      <c r="M19" s="692"/>
      <c r="N19" s="692"/>
      <c r="O19" s="692"/>
      <c r="P19" s="692"/>
      <c r="Q19" s="692"/>
      <c r="R19" s="692"/>
      <c r="S19" s="692"/>
      <c r="T19" s="692"/>
      <c r="U19" s="692"/>
    </row>
    <row r="20" spans="1:22" s="4" customFormat="1" ht="22.5" x14ac:dyDescent="0.2">
      <c r="A20" s="693" t="s">
        <v>32</v>
      </c>
      <c r="B20" s="694" t="s">
        <v>31</v>
      </c>
      <c r="C20" s="695" t="s">
        <v>358</v>
      </c>
      <c r="D20" s="696" t="s">
        <v>365</v>
      </c>
      <c r="E20" s="692">
        <v>2606360</v>
      </c>
      <c r="F20" s="692"/>
      <c r="G20" s="692"/>
      <c r="H20" s="692"/>
      <c r="I20" s="695" t="s">
        <v>358</v>
      </c>
      <c r="J20" s="692">
        <f>E20</f>
        <v>2606360</v>
      </c>
      <c r="K20" s="692"/>
      <c r="L20" s="692"/>
      <c r="M20" s="692"/>
      <c r="N20" s="692"/>
      <c r="O20" s="692"/>
      <c r="P20" s="692"/>
      <c r="Q20" s="692"/>
      <c r="R20" s="692"/>
      <c r="S20" s="692"/>
      <c r="T20" s="692"/>
      <c r="U20" s="692"/>
    </row>
    <row r="21" spans="1:22" s="4" customFormat="1" x14ac:dyDescent="0.2">
      <c r="A21" s="693"/>
      <c r="B21" s="694"/>
      <c r="C21" s="695"/>
      <c r="D21" s="696"/>
      <c r="E21" s="706">
        <f>SUM(E19:E20)</f>
        <v>3102360</v>
      </c>
      <c r="F21" s="692"/>
      <c r="G21" s="692"/>
      <c r="H21" s="692"/>
      <c r="I21" s="695"/>
      <c r="J21" s="706">
        <f>SUM(J19:J20)</f>
        <v>3102360</v>
      </c>
      <c r="K21" s="692"/>
      <c r="L21" s="692"/>
      <c r="M21" s="692"/>
      <c r="N21" s="692"/>
      <c r="O21" s="692"/>
      <c r="P21" s="692"/>
      <c r="Q21" s="692"/>
      <c r="R21" s="692"/>
      <c r="S21" s="692"/>
      <c r="T21" s="692"/>
      <c r="U21" s="692"/>
    </row>
    <row r="22" spans="1:22" s="4" customFormat="1" ht="113.25" thickBot="1" x14ac:dyDescent="0.25">
      <c r="A22" s="175" t="s">
        <v>32</v>
      </c>
      <c r="B22" s="175" t="s">
        <v>31</v>
      </c>
      <c r="C22" s="705" t="s">
        <v>268</v>
      </c>
      <c r="D22" s="513" t="s">
        <v>240</v>
      </c>
      <c r="E22" s="176">
        <v>50000</v>
      </c>
      <c r="F22" s="176">
        <v>50000</v>
      </c>
      <c r="G22" s="176"/>
      <c r="H22" s="176"/>
      <c r="I22" s="176"/>
      <c r="J22" s="176"/>
      <c r="K22" s="176"/>
      <c r="L22" s="176"/>
      <c r="M22" s="176"/>
      <c r="N22" s="176"/>
      <c r="O22" s="176"/>
      <c r="P22" s="177">
        <v>450000</v>
      </c>
      <c r="Q22" s="177"/>
      <c r="R22" s="382" t="s">
        <v>232</v>
      </c>
      <c r="S22" s="382"/>
      <c r="T22" s="383"/>
      <c r="U22" s="73"/>
      <c r="V22" s="5"/>
    </row>
    <row r="23" spans="1:22" s="4" customFormat="1" ht="12" thickBot="1" x14ac:dyDescent="0.25">
      <c r="A23" s="213"/>
      <c r="B23" s="178"/>
      <c r="C23" s="178"/>
      <c r="D23" s="179"/>
      <c r="E23" s="180">
        <f>SUM(E22)</f>
        <v>50000</v>
      </c>
      <c r="F23" s="180">
        <f>SUM(F22)</f>
        <v>50000</v>
      </c>
      <c r="G23" s="180"/>
      <c r="H23" s="180"/>
      <c r="I23" s="180"/>
      <c r="J23" s="180"/>
      <c r="K23" s="180"/>
      <c r="L23" s="180"/>
      <c r="M23" s="180">
        <f t="shared" ref="M23:N23" si="0">SUM(M22)</f>
        <v>0</v>
      </c>
      <c r="N23" s="180">
        <f t="shared" si="0"/>
        <v>0</v>
      </c>
      <c r="O23" s="181"/>
      <c r="P23" s="182">
        <f>SUM(P22)</f>
        <v>450000</v>
      </c>
      <c r="Q23" s="183"/>
      <c r="R23" s="75"/>
      <c r="S23" s="75"/>
      <c r="T23" s="393">
        <f>T22</f>
        <v>0</v>
      </c>
      <c r="U23" s="76"/>
      <c r="V23" s="5"/>
    </row>
    <row r="24" spans="1:22" s="4" customFormat="1" ht="22.5" x14ac:dyDescent="0.2">
      <c r="A24" s="693" t="s">
        <v>8</v>
      </c>
      <c r="B24" s="694" t="s">
        <v>10</v>
      </c>
      <c r="C24" s="695" t="s">
        <v>358</v>
      </c>
      <c r="D24" s="696" t="s">
        <v>363</v>
      </c>
      <c r="E24" s="692">
        <v>375000</v>
      </c>
      <c r="F24" s="692"/>
      <c r="G24" s="692"/>
      <c r="H24" s="692"/>
      <c r="I24" s="695" t="s">
        <v>358</v>
      </c>
      <c r="J24" s="692">
        <f>E24</f>
        <v>375000</v>
      </c>
      <c r="K24" s="692"/>
      <c r="L24" s="692"/>
      <c r="M24" s="692"/>
      <c r="N24" s="692"/>
      <c r="O24" s="692"/>
      <c r="P24" s="692"/>
      <c r="Q24" s="692"/>
      <c r="R24" s="692"/>
      <c r="S24" s="692"/>
      <c r="T24" s="692"/>
      <c r="U24" s="692"/>
      <c r="V24" s="5"/>
    </row>
    <row r="25" spans="1:22" s="4" customFormat="1" ht="22.5" x14ac:dyDescent="0.2">
      <c r="A25" s="693" t="s">
        <v>8</v>
      </c>
      <c r="B25" s="694" t="s">
        <v>10</v>
      </c>
      <c r="C25" s="695" t="s">
        <v>358</v>
      </c>
      <c r="D25" s="696" t="s">
        <v>367</v>
      </c>
      <c r="E25" s="692">
        <v>610220</v>
      </c>
      <c r="F25" s="692"/>
      <c r="G25" s="692"/>
      <c r="H25" s="692"/>
      <c r="I25" s="695" t="s">
        <v>358</v>
      </c>
      <c r="J25" s="692">
        <f>E25</f>
        <v>610220</v>
      </c>
      <c r="K25" s="692"/>
      <c r="L25" s="692"/>
      <c r="M25" s="692"/>
      <c r="N25" s="692"/>
      <c r="O25" s="692"/>
      <c r="P25" s="692"/>
      <c r="Q25" s="692"/>
      <c r="R25" s="692"/>
      <c r="S25" s="692"/>
      <c r="T25" s="692"/>
      <c r="U25" s="692"/>
      <c r="V25" s="5"/>
    </row>
    <row r="26" spans="1:22" s="4" customFormat="1" x14ac:dyDescent="0.2">
      <c r="A26" s="707"/>
      <c r="B26" s="708"/>
      <c r="C26" s="699"/>
      <c r="D26" s="709"/>
      <c r="E26" s="712">
        <f>SUM(E24:E25)</f>
        <v>985220</v>
      </c>
      <c r="F26" s="710"/>
      <c r="G26" s="710"/>
      <c r="H26" s="710"/>
      <c r="I26" s="711"/>
      <c r="J26" s="712">
        <f>SUM(J24:J25)</f>
        <v>985220</v>
      </c>
      <c r="K26" s="710"/>
      <c r="L26" s="710"/>
      <c r="M26" s="710"/>
      <c r="N26" s="710"/>
      <c r="O26" s="710"/>
      <c r="P26" s="710"/>
      <c r="Q26" s="710"/>
      <c r="R26" s="710"/>
      <c r="S26" s="710"/>
      <c r="T26" s="710"/>
      <c r="U26" s="710"/>
      <c r="V26" s="5"/>
    </row>
    <row r="27" spans="1:22" s="4" customFormat="1" ht="45" x14ac:dyDescent="0.2">
      <c r="A27" s="184" t="s">
        <v>8</v>
      </c>
      <c r="B27" s="184" t="s">
        <v>10</v>
      </c>
      <c r="C27" s="689" t="s">
        <v>268</v>
      </c>
      <c r="D27" s="185" t="s">
        <v>241</v>
      </c>
      <c r="E27" s="186">
        <v>3489926</v>
      </c>
      <c r="F27" s="186"/>
      <c r="G27" s="186"/>
      <c r="H27" s="186"/>
      <c r="I27" s="717" t="s">
        <v>368</v>
      </c>
      <c r="J27" s="719">
        <v>3489926</v>
      </c>
      <c r="K27" s="186"/>
      <c r="L27" s="186"/>
      <c r="M27" s="186">
        <f>E27</f>
        <v>3489926</v>
      </c>
      <c r="N27" s="186"/>
      <c r="O27" s="186" t="s">
        <v>124</v>
      </c>
      <c r="P27" s="187"/>
      <c r="Q27" s="187"/>
      <c r="R27" s="74"/>
      <c r="S27" s="390"/>
      <c r="T27" s="392"/>
      <c r="U27" s="391"/>
      <c r="V27" s="5"/>
    </row>
    <row r="28" spans="1:22" s="4" customFormat="1" x14ac:dyDescent="0.2">
      <c r="A28" s="188"/>
      <c r="B28" s="189"/>
      <c r="C28" s="189"/>
      <c r="D28" s="190"/>
      <c r="E28" s="718">
        <f>SUM(E27)</f>
        <v>3489926</v>
      </c>
      <c r="F28" s="191"/>
      <c r="G28" s="191"/>
      <c r="H28" s="191"/>
      <c r="I28" s="191"/>
      <c r="J28" s="718">
        <f>SUM(J27)</f>
        <v>3489926</v>
      </c>
      <c r="K28" s="191"/>
      <c r="L28" s="191"/>
      <c r="M28" s="191"/>
      <c r="N28" s="191"/>
      <c r="O28" s="191"/>
      <c r="P28" s="192"/>
      <c r="Q28" s="192"/>
      <c r="R28" s="71"/>
      <c r="S28" s="71"/>
      <c r="T28" s="72">
        <f>T27</f>
        <v>0</v>
      </c>
      <c r="U28" s="72"/>
      <c r="V28" s="5"/>
    </row>
    <row r="29" spans="1:22" s="4" customFormat="1" ht="33.75" x14ac:dyDescent="0.2">
      <c r="A29" s="188" t="s">
        <v>5</v>
      </c>
      <c r="B29" s="189" t="s">
        <v>77</v>
      </c>
      <c r="C29" s="713" t="s">
        <v>268</v>
      </c>
      <c r="D29" s="190" t="s">
        <v>357</v>
      </c>
      <c r="E29" s="192"/>
      <c r="F29" s="192"/>
      <c r="G29" s="192"/>
      <c r="H29" s="192"/>
      <c r="I29" s="192"/>
      <c r="J29" s="192"/>
      <c r="K29" s="192"/>
      <c r="L29" s="192"/>
      <c r="M29" s="192"/>
      <c r="N29" s="192"/>
      <c r="O29" s="192"/>
      <c r="P29" s="192">
        <v>0</v>
      </c>
      <c r="Q29" s="192"/>
      <c r="R29" s="714"/>
      <c r="S29" s="714"/>
      <c r="T29" s="715"/>
      <c r="U29" s="716"/>
      <c r="V29" s="16"/>
    </row>
    <row r="30" spans="1:22" s="4" customFormat="1" ht="22.5" x14ac:dyDescent="0.2">
      <c r="A30" s="548" t="s">
        <v>47</v>
      </c>
      <c r="B30" s="548" t="s">
        <v>76</v>
      </c>
      <c r="C30" s="548" t="s">
        <v>58</v>
      </c>
      <c r="D30" s="548" t="s">
        <v>286</v>
      </c>
      <c r="E30" s="690">
        <f>F30+K30</f>
        <v>50000</v>
      </c>
      <c r="F30" s="690">
        <v>25000</v>
      </c>
      <c r="G30" s="690">
        <f>F30</f>
        <v>25000</v>
      </c>
      <c r="H30" s="690"/>
      <c r="I30" s="690"/>
      <c r="J30" s="690"/>
      <c r="K30" s="690">
        <v>25000</v>
      </c>
      <c r="L30" s="690"/>
      <c r="M30" s="548"/>
      <c r="N30" s="548"/>
      <c r="O30" s="548"/>
      <c r="P30" s="548"/>
      <c r="Q30" s="548"/>
      <c r="R30" s="548" t="s">
        <v>287</v>
      </c>
      <c r="S30" s="548"/>
      <c r="T30" s="548"/>
      <c r="U30" s="548"/>
      <c r="V30" s="16"/>
    </row>
    <row r="31" spans="1:22" s="4" customFormat="1" ht="67.5" x14ac:dyDescent="0.2">
      <c r="A31" s="545" t="s">
        <v>47</v>
      </c>
      <c r="B31" s="548" t="s">
        <v>76</v>
      </c>
      <c r="C31" s="548" t="s">
        <v>58</v>
      </c>
      <c r="D31" s="548" t="s">
        <v>288</v>
      </c>
      <c r="E31" s="690">
        <f>F31+K31</f>
        <v>130000</v>
      </c>
      <c r="F31" s="690">
        <v>70000</v>
      </c>
      <c r="G31" s="690">
        <f>F31</f>
        <v>70000</v>
      </c>
      <c r="H31" s="690"/>
      <c r="I31" s="690"/>
      <c r="J31" s="690"/>
      <c r="K31" s="690">
        <v>60000</v>
      </c>
      <c r="L31" s="690"/>
      <c r="M31" s="548"/>
      <c r="N31" s="548"/>
      <c r="O31" s="548"/>
      <c r="P31" s="548"/>
      <c r="Q31" s="548"/>
      <c r="R31" s="548" t="s">
        <v>289</v>
      </c>
      <c r="S31" s="548"/>
      <c r="T31" s="548"/>
      <c r="U31" s="547"/>
      <c r="V31" s="16"/>
    </row>
    <row r="32" spans="1:22" s="4" customFormat="1" ht="33.75" x14ac:dyDescent="0.2">
      <c r="A32" s="549" t="s">
        <v>47</v>
      </c>
      <c r="B32" s="549" t="s">
        <v>76</v>
      </c>
      <c r="C32" s="549" t="s">
        <v>58</v>
      </c>
      <c r="D32" s="549" t="s">
        <v>290</v>
      </c>
      <c r="E32" s="550">
        <v>80000</v>
      </c>
      <c r="F32" s="550">
        <v>30000</v>
      </c>
      <c r="G32" s="550">
        <f>F32</f>
        <v>30000</v>
      </c>
      <c r="H32" s="550"/>
      <c r="I32" s="550"/>
      <c r="J32" s="550"/>
      <c r="K32" s="551">
        <v>50000</v>
      </c>
      <c r="L32" s="550"/>
      <c r="M32" s="550"/>
      <c r="N32" s="552" t="s">
        <v>291</v>
      </c>
      <c r="O32" s="553"/>
      <c r="P32" s="554"/>
      <c r="Q32" s="555"/>
      <c r="R32" s="578"/>
      <c r="S32" s="578"/>
      <c r="T32" s="546"/>
      <c r="U32" s="547"/>
      <c r="V32" s="16"/>
    </row>
    <row r="33" spans="1:22" s="4" customFormat="1" ht="67.5" x14ac:dyDescent="0.2">
      <c r="A33" s="549" t="s">
        <v>47</v>
      </c>
      <c r="B33" s="549" t="s">
        <v>76</v>
      </c>
      <c r="C33" s="549" t="s">
        <v>58</v>
      </c>
      <c r="D33" s="549" t="s">
        <v>127</v>
      </c>
      <c r="E33" s="550">
        <v>35000</v>
      </c>
      <c r="F33" s="550">
        <f>E33</f>
        <v>35000</v>
      </c>
      <c r="G33" s="550">
        <f>F33</f>
        <v>35000</v>
      </c>
      <c r="H33" s="550"/>
      <c r="I33" s="550"/>
      <c r="J33" s="550"/>
      <c r="K33" s="551"/>
      <c r="L33" s="550"/>
      <c r="M33" s="550"/>
      <c r="N33" s="552" t="s">
        <v>292</v>
      </c>
      <c r="O33" s="553"/>
      <c r="P33" s="554"/>
      <c r="Q33" s="555"/>
      <c r="R33" s="578"/>
      <c r="S33" s="573" t="s">
        <v>230</v>
      </c>
      <c r="T33" s="546"/>
      <c r="U33" s="547"/>
      <c r="V33" s="16"/>
    </row>
    <row r="34" spans="1:22" s="4" customFormat="1" ht="22.5" x14ac:dyDescent="0.2">
      <c r="A34" s="549" t="s">
        <v>47</v>
      </c>
      <c r="B34" s="549" t="s">
        <v>51</v>
      </c>
      <c r="C34" s="549" t="s">
        <v>58</v>
      </c>
      <c r="D34" s="549" t="s">
        <v>128</v>
      </c>
      <c r="E34" s="550">
        <v>240000</v>
      </c>
      <c r="F34" s="550">
        <v>120000</v>
      </c>
      <c r="G34" s="550">
        <v>120000</v>
      </c>
      <c r="H34" s="550"/>
      <c r="I34" s="550"/>
      <c r="J34" s="550"/>
      <c r="K34" s="556">
        <v>120000</v>
      </c>
      <c r="L34" s="550"/>
      <c r="M34" s="550"/>
      <c r="N34" s="552" t="s">
        <v>227</v>
      </c>
      <c r="O34" s="557"/>
      <c r="P34" s="558"/>
      <c r="Q34" s="555"/>
      <c r="R34" s="578"/>
      <c r="S34" s="579" t="s">
        <v>293</v>
      </c>
      <c r="T34" s="546"/>
      <c r="U34" s="547"/>
      <c r="V34" s="16"/>
    </row>
    <row r="35" spans="1:22" s="4" customFormat="1" ht="33.75" x14ac:dyDescent="0.2">
      <c r="A35" s="549" t="s">
        <v>47</v>
      </c>
      <c r="B35" s="549" t="s">
        <v>76</v>
      </c>
      <c r="C35" s="549" t="s">
        <v>58</v>
      </c>
      <c r="D35" s="549" t="s">
        <v>294</v>
      </c>
      <c r="E35" s="550">
        <v>80000</v>
      </c>
      <c r="F35" s="550"/>
      <c r="G35" s="550"/>
      <c r="H35" s="550"/>
      <c r="I35" s="550"/>
      <c r="J35" s="550"/>
      <c r="K35" s="556">
        <v>80000</v>
      </c>
      <c r="L35" s="550"/>
      <c r="M35" s="550"/>
      <c r="N35" s="552" t="s">
        <v>291</v>
      </c>
      <c r="O35" s="557"/>
      <c r="P35" s="560"/>
      <c r="Q35" s="555"/>
      <c r="R35" s="578"/>
      <c r="S35" s="578"/>
      <c r="T35" s="546"/>
      <c r="U35" s="547"/>
      <c r="V35" s="16"/>
    </row>
    <row r="36" spans="1:22" s="4" customFormat="1" ht="33.75" x14ac:dyDescent="0.2">
      <c r="A36" s="549" t="s">
        <v>47</v>
      </c>
      <c r="B36" s="549" t="s">
        <v>51</v>
      </c>
      <c r="C36" s="549" t="s">
        <v>58</v>
      </c>
      <c r="D36" s="549" t="s">
        <v>295</v>
      </c>
      <c r="E36" s="550">
        <v>25000</v>
      </c>
      <c r="F36" s="550">
        <v>0</v>
      </c>
      <c r="G36" s="550"/>
      <c r="H36" s="550"/>
      <c r="I36" s="550"/>
      <c r="J36" s="550"/>
      <c r="K36" s="556">
        <v>25000</v>
      </c>
      <c r="L36" s="550"/>
      <c r="M36" s="550"/>
      <c r="N36" s="552" t="s">
        <v>291</v>
      </c>
      <c r="O36" s="557"/>
      <c r="P36" s="558"/>
      <c r="Q36" s="555"/>
      <c r="R36" s="578"/>
      <c r="S36" s="578"/>
      <c r="T36" s="546"/>
      <c r="U36" s="547"/>
      <c r="V36" s="16"/>
    </row>
    <row r="37" spans="1:22" s="4" customFormat="1" ht="33.75" x14ac:dyDescent="0.2">
      <c r="A37" s="549" t="s">
        <v>47</v>
      </c>
      <c r="B37" s="549" t="s">
        <v>51</v>
      </c>
      <c r="C37" s="549" t="s">
        <v>58</v>
      </c>
      <c r="D37" s="549" t="s">
        <v>296</v>
      </c>
      <c r="E37" s="550">
        <v>50000</v>
      </c>
      <c r="F37" s="550">
        <v>20000</v>
      </c>
      <c r="G37" s="550">
        <v>20000</v>
      </c>
      <c r="H37" s="550"/>
      <c r="I37" s="550"/>
      <c r="J37" s="550"/>
      <c r="K37" s="556">
        <v>30000</v>
      </c>
      <c r="L37" s="550"/>
      <c r="M37" s="550"/>
      <c r="N37" s="552" t="s">
        <v>297</v>
      </c>
      <c r="O37" s="557"/>
      <c r="P37" s="558"/>
      <c r="Q37" s="555"/>
      <c r="R37" s="578"/>
      <c r="S37" s="578"/>
      <c r="T37" s="546"/>
      <c r="U37" s="547"/>
      <c r="V37" s="16"/>
    </row>
    <row r="38" spans="1:22" s="4" customFormat="1" ht="33.75" x14ac:dyDescent="0.2">
      <c r="A38" s="549" t="s">
        <v>47</v>
      </c>
      <c r="B38" s="549" t="s">
        <v>48</v>
      </c>
      <c r="C38" s="549" t="s">
        <v>58</v>
      </c>
      <c r="D38" s="549" t="s">
        <v>129</v>
      </c>
      <c r="E38" s="550">
        <v>120000</v>
      </c>
      <c r="F38" s="550">
        <v>0</v>
      </c>
      <c r="G38" s="550"/>
      <c r="H38" s="550"/>
      <c r="I38" s="550"/>
      <c r="J38" s="561"/>
      <c r="K38" s="556">
        <v>120000</v>
      </c>
      <c r="L38" s="550"/>
      <c r="M38" s="550"/>
      <c r="N38" s="552" t="s">
        <v>291</v>
      </c>
      <c r="O38" s="557"/>
      <c r="P38" s="560"/>
      <c r="Q38" s="555"/>
      <c r="R38" s="578"/>
      <c r="S38" s="578"/>
      <c r="T38" s="546"/>
      <c r="U38" s="547"/>
      <c r="V38" s="16"/>
    </row>
    <row r="39" spans="1:22" s="4" customFormat="1" ht="78.75" x14ac:dyDescent="0.2">
      <c r="A39" s="549" t="s">
        <v>47</v>
      </c>
      <c r="B39" s="549" t="s">
        <v>46</v>
      </c>
      <c r="C39" s="549" t="s">
        <v>58</v>
      </c>
      <c r="D39" s="549" t="s">
        <v>298</v>
      </c>
      <c r="E39" s="562">
        <v>50000</v>
      </c>
      <c r="F39" s="562">
        <v>30000</v>
      </c>
      <c r="G39" s="550">
        <f>F39</f>
        <v>30000</v>
      </c>
      <c r="H39" s="550"/>
      <c r="I39" s="550"/>
      <c r="J39" s="550"/>
      <c r="K39" s="550">
        <v>20000</v>
      </c>
      <c r="L39" s="550"/>
      <c r="M39" s="550"/>
      <c r="N39" s="552" t="s">
        <v>299</v>
      </c>
      <c r="O39" s="563"/>
      <c r="P39" s="563"/>
      <c r="Q39" s="564"/>
      <c r="R39" s="578"/>
      <c r="S39" s="578"/>
      <c r="T39" s="546"/>
      <c r="U39" s="547"/>
      <c r="V39" s="16"/>
    </row>
    <row r="40" spans="1:22" s="4" customFormat="1" ht="34.5" thickBot="1" x14ac:dyDescent="0.25">
      <c r="A40" s="565" t="s">
        <v>47</v>
      </c>
      <c r="B40" s="566" t="s">
        <v>46</v>
      </c>
      <c r="C40" s="566" t="s">
        <v>58</v>
      </c>
      <c r="D40" s="567" t="s">
        <v>300</v>
      </c>
      <c r="E40" s="568">
        <v>35000</v>
      </c>
      <c r="F40" s="568">
        <v>20000</v>
      </c>
      <c r="G40" s="569">
        <f>F40</f>
        <v>20000</v>
      </c>
      <c r="H40" s="569"/>
      <c r="I40" s="568"/>
      <c r="J40" s="568"/>
      <c r="K40" s="570">
        <v>15000</v>
      </c>
      <c r="L40" s="568"/>
      <c r="M40" s="568"/>
      <c r="N40" s="571" t="s">
        <v>301</v>
      </c>
      <c r="O40" s="557"/>
      <c r="P40" s="572"/>
      <c r="Q40" s="564"/>
      <c r="R40" s="578"/>
      <c r="S40" s="578"/>
      <c r="T40" s="546"/>
      <c r="U40" s="547"/>
      <c r="V40" s="16"/>
    </row>
    <row r="41" spans="1:22" x14ac:dyDescent="0.2">
      <c r="A41" s="542"/>
      <c r="B41" s="403"/>
      <c r="C41" s="541"/>
      <c r="D41" s="404"/>
      <c r="E41" s="537">
        <f>SUM(E30:E40)</f>
        <v>895000</v>
      </c>
      <c r="F41" s="537">
        <f>SUM(F30:F40)</f>
        <v>350000</v>
      </c>
      <c r="G41" s="538">
        <f>SUM(G30:G40)</f>
        <v>350000</v>
      </c>
      <c r="H41" s="538"/>
      <c r="I41" s="538"/>
      <c r="J41" s="538"/>
      <c r="K41" s="405">
        <f>SUM(K30:K40)</f>
        <v>545000</v>
      </c>
      <c r="L41" s="405"/>
      <c r="M41" s="537" t="e">
        <f>SUM(#REF!)</f>
        <v>#REF!</v>
      </c>
      <c r="N41" s="537" t="e">
        <f>SUM(#REF!)</f>
        <v>#REF!</v>
      </c>
      <c r="O41" s="539"/>
      <c r="P41" s="540" t="e">
        <f>SUM(#REF!)</f>
        <v>#REF!</v>
      </c>
      <c r="Q41" s="540"/>
      <c r="R41" s="574"/>
      <c r="S41" s="575"/>
      <c r="T41" s="576" t="e">
        <f>SUM(#REF!)</f>
        <v>#REF!</v>
      </c>
      <c r="U41" s="577"/>
      <c r="V41" s="11"/>
    </row>
    <row r="42" spans="1:22" x14ac:dyDescent="0.2">
      <c r="A42" s="527"/>
      <c r="B42" s="527"/>
      <c r="C42" s="527"/>
      <c r="D42" s="528"/>
      <c r="E42" s="529"/>
      <c r="F42" s="529"/>
      <c r="G42" s="529"/>
      <c r="H42" s="529"/>
      <c r="I42" s="529"/>
      <c r="J42" s="529"/>
      <c r="K42" s="529"/>
      <c r="L42" s="529"/>
      <c r="M42" s="529"/>
      <c r="N42" s="529"/>
      <c r="O42" s="534"/>
      <c r="P42" s="489"/>
      <c r="Q42" s="489"/>
      <c r="R42" s="533"/>
      <c r="S42" s="534"/>
      <c r="T42" s="535"/>
      <c r="U42" s="691"/>
      <c r="V42" s="11"/>
    </row>
    <row r="43" spans="1:22" x14ac:dyDescent="0.2">
      <c r="A43" s="527" t="s">
        <v>248</v>
      </c>
      <c r="B43" s="527" t="s">
        <v>273</v>
      </c>
      <c r="C43" s="527" t="s">
        <v>58</v>
      </c>
      <c r="D43" s="528" t="s">
        <v>272</v>
      </c>
      <c r="E43" s="529">
        <v>15000</v>
      </c>
      <c r="F43" s="529">
        <v>15000</v>
      </c>
      <c r="G43" s="529"/>
      <c r="H43" s="529"/>
      <c r="I43" s="529"/>
      <c r="J43" s="529"/>
      <c r="K43" s="529"/>
      <c r="L43" s="529"/>
      <c r="M43" s="530"/>
      <c r="N43" s="530"/>
      <c r="O43" s="531"/>
      <c r="P43" s="532"/>
      <c r="Q43" s="532"/>
      <c r="R43" s="533"/>
      <c r="S43" s="534"/>
      <c r="T43" s="535"/>
      <c r="U43" s="536"/>
      <c r="V43" s="11"/>
    </row>
    <row r="44" spans="1:22" x14ac:dyDescent="0.2">
      <c r="A44" s="544"/>
      <c r="B44" s="544"/>
      <c r="C44" s="544"/>
      <c r="D44" s="364"/>
      <c r="E44" s="310"/>
      <c r="F44" s="310"/>
      <c r="G44" s="310"/>
      <c r="H44" s="310"/>
      <c r="I44" s="310"/>
      <c r="J44" s="310"/>
      <c r="K44" s="310"/>
      <c r="L44" s="310"/>
      <c r="M44" s="401"/>
      <c r="N44" s="401"/>
      <c r="O44" s="580"/>
      <c r="P44" s="409"/>
      <c r="Q44" s="409"/>
      <c r="R44" s="581"/>
      <c r="S44" s="307"/>
      <c r="T44" s="582"/>
      <c r="U44" s="583"/>
      <c r="V44" s="11"/>
    </row>
    <row r="45" spans="1:22" ht="33.75" x14ac:dyDescent="0.2">
      <c r="A45" s="196" t="s">
        <v>32</v>
      </c>
      <c r="B45" s="197" t="s">
        <v>31</v>
      </c>
      <c r="C45" s="197" t="s">
        <v>58</v>
      </c>
      <c r="D45" s="198" t="s">
        <v>75</v>
      </c>
      <c r="E45" s="199">
        <v>384380.14</v>
      </c>
      <c r="F45" s="199"/>
      <c r="G45" s="199"/>
      <c r="H45" s="199"/>
      <c r="I45" s="199"/>
      <c r="J45" s="199"/>
      <c r="K45" s="199">
        <f>E45</f>
        <v>384380.14</v>
      </c>
      <c r="L45" s="199"/>
      <c r="M45" s="200"/>
      <c r="N45" s="201"/>
      <c r="O45" s="202" t="s">
        <v>218</v>
      </c>
      <c r="P45" s="203">
        <v>384380.14</v>
      </c>
      <c r="Q45" s="203"/>
      <c r="R45" s="77"/>
      <c r="S45" s="77"/>
      <c r="T45" s="78"/>
      <c r="U45" s="78"/>
      <c r="V45" s="11"/>
    </row>
    <row r="46" spans="1:22" ht="124.9" customHeight="1" x14ac:dyDescent="0.2">
      <c r="A46" s="204" t="s">
        <v>32</v>
      </c>
      <c r="B46" s="205" t="s">
        <v>31</v>
      </c>
      <c r="C46" s="205" t="s">
        <v>58</v>
      </c>
      <c r="D46" s="206" t="s">
        <v>96</v>
      </c>
      <c r="E46" s="207">
        <f>285000-19729.84-9579.44-176686.55</f>
        <v>79004.169999999984</v>
      </c>
      <c r="F46" s="207">
        <f>E46</f>
        <v>79004.169999999984</v>
      </c>
      <c r="G46" s="208"/>
      <c r="H46" s="208"/>
      <c r="I46" s="208"/>
      <c r="J46" s="208"/>
      <c r="K46" s="208"/>
      <c r="L46" s="208"/>
      <c r="M46" s="26"/>
      <c r="N46" s="26"/>
      <c r="O46" s="26"/>
      <c r="P46" s="209">
        <v>55690.720000000001</v>
      </c>
      <c r="Q46" s="209"/>
      <c r="R46" s="399" t="s">
        <v>245</v>
      </c>
      <c r="S46" s="368"/>
      <c r="T46" s="29"/>
      <c r="U46" s="25"/>
      <c r="V46" s="11"/>
    </row>
    <row r="47" spans="1:22" ht="22.5" x14ac:dyDescent="0.2">
      <c r="A47" s="204" t="s">
        <v>32</v>
      </c>
      <c r="B47" s="205" t="s">
        <v>31</v>
      </c>
      <c r="C47" s="205" t="s">
        <v>58</v>
      </c>
      <c r="D47" s="210" t="s">
        <v>74</v>
      </c>
      <c r="E47" s="207">
        <v>350000</v>
      </c>
      <c r="F47" s="207"/>
      <c r="G47" s="207"/>
      <c r="H47" s="207"/>
      <c r="I47" s="207"/>
      <c r="J47" s="207"/>
      <c r="K47" s="207">
        <f>E47</f>
        <v>350000</v>
      </c>
      <c r="L47" s="207"/>
      <c r="M47" s="199"/>
      <c r="N47" s="199"/>
      <c r="O47" s="207"/>
      <c r="P47" s="207">
        <v>350000</v>
      </c>
      <c r="Q47" s="207"/>
      <c r="R47" s="27"/>
      <c r="S47" s="28"/>
      <c r="T47" s="29"/>
      <c r="U47" s="25"/>
      <c r="V47" s="11"/>
    </row>
    <row r="48" spans="1:22" x14ac:dyDescent="0.2">
      <c r="A48" s="204" t="s">
        <v>32</v>
      </c>
      <c r="B48" s="205" t="s">
        <v>31</v>
      </c>
      <c r="C48" s="205" t="s">
        <v>58</v>
      </c>
      <c r="D48" s="210" t="s">
        <v>73</v>
      </c>
      <c r="E48" s="207">
        <v>200000</v>
      </c>
      <c r="F48" s="207"/>
      <c r="G48" s="207"/>
      <c r="H48" s="207"/>
      <c r="I48" s="207"/>
      <c r="J48" s="207"/>
      <c r="K48" s="207">
        <f>E48</f>
        <v>200000</v>
      </c>
      <c r="L48" s="207"/>
      <c r="M48" s="207"/>
      <c r="N48" s="207"/>
      <c r="O48" s="207"/>
      <c r="P48" s="207">
        <v>200000</v>
      </c>
      <c r="Q48" s="207"/>
      <c r="R48" s="27"/>
      <c r="S48" s="28"/>
      <c r="T48" s="29"/>
      <c r="U48" s="25"/>
      <c r="V48" s="11"/>
    </row>
    <row r="49" spans="1:22" ht="22.5" x14ac:dyDescent="0.2">
      <c r="A49" s="204" t="s">
        <v>32</v>
      </c>
      <c r="B49" s="205" t="s">
        <v>31</v>
      </c>
      <c r="C49" s="205" t="s">
        <v>58</v>
      </c>
      <c r="D49" s="211" t="s">
        <v>72</v>
      </c>
      <c r="E49" s="207">
        <v>78550</v>
      </c>
      <c r="F49" s="207"/>
      <c r="G49" s="207"/>
      <c r="H49" s="207"/>
      <c r="I49" s="207"/>
      <c r="J49" s="207"/>
      <c r="K49" s="207">
        <f>E49</f>
        <v>78550</v>
      </c>
      <c r="L49" s="207"/>
      <c r="M49" s="207"/>
      <c r="N49" s="207"/>
      <c r="O49" s="207"/>
      <c r="P49" s="207">
        <v>78550</v>
      </c>
      <c r="Q49" s="207"/>
      <c r="R49" s="27"/>
      <c r="S49" s="28"/>
      <c r="T49" s="29"/>
      <c r="U49" s="25"/>
      <c r="V49" s="11"/>
    </row>
    <row r="50" spans="1:22" ht="22.5" x14ac:dyDescent="0.2">
      <c r="A50" s="204" t="s">
        <v>32</v>
      </c>
      <c r="B50" s="205" t="s">
        <v>31</v>
      </c>
      <c r="C50" s="205" t="s">
        <v>58</v>
      </c>
      <c r="D50" s="210" t="s">
        <v>71</v>
      </c>
      <c r="E50" s="207">
        <v>40000</v>
      </c>
      <c r="F50" s="207">
        <f t="shared" ref="F50" si="1">E50</f>
        <v>40000</v>
      </c>
      <c r="G50" s="207"/>
      <c r="H50" s="207"/>
      <c r="I50" s="207"/>
      <c r="J50" s="207"/>
      <c r="K50" s="207"/>
      <c r="L50" s="207"/>
      <c r="M50" s="207"/>
      <c r="N50" s="207"/>
      <c r="O50" s="207"/>
      <c r="P50" s="207"/>
      <c r="Q50" s="207"/>
      <c r="R50" s="27"/>
      <c r="S50" s="28"/>
      <c r="T50" s="29"/>
      <c r="U50" s="25"/>
      <c r="V50" s="11"/>
    </row>
    <row r="51" spans="1:22" ht="22.5" x14ac:dyDescent="0.2">
      <c r="A51" s="204" t="s">
        <v>32</v>
      </c>
      <c r="B51" s="205" t="s">
        <v>31</v>
      </c>
      <c r="C51" s="205" t="s">
        <v>58</v>
      </c>
      <c r="D51" s="210" t="s">
        <v>70</v>
      </c>
      <c r="E51" s="207">
        <v>250000</v>
      </c>
      <c r="F51" s="207"/>
      <c r="G51" s="207"/>
      <c r="H51" s="207"/>
      <c r="I51" s="207"/>
      <c r="J51" s="207"/>
      <c r="K51" s="207">
        <f>E51</f>
        <v>250000</v>
      </c>
      <c r="L51" s="207"/>
      <c r="M51" s="207"/>
      <c r="N51" s="207"/>
      <c r="O51" s="207"/>
      <c r="P51" s="207">
        <v>250000</v>
      </c>
      <c r="Q51" s="207"/>
      <c r="R51" s="27"/>
      <c r="S51" s="28"/>
      <c r="T51" s="30"/>
      <c r="U51" s="25"/>
      <c r="V51" s="11"/>
    </row>
    <row r="52" spans="1:22" ht="22.5" x14ac:dyDescent="0.2">
      <c r="A52" s="204" t="s">
        <v>32</v>
      </c>
      <c r="B52" s="205" t="s">
        <v>31</v>
      </c>
      <c r="C52" s="205" t="s">
        <v>58</v>
      </c>
      <c r="D52" s="211" t="s">
        <v>69</v>
      </c>
      <c r="E52" s="207">
        <v>50000</v>
      </c>
      <c r="F52" s="207">
        <v>50000</v>
      </c>
      <c r="G52" s="207"/>
      <c r="H52" s="207"/>
      <c r="I52" s="207"/>
      <c r="J52" s="207"/>
      <c r="K52" s="207"/>
      <c r="L52" s="207"/>
      <c r="M52" s="207"/>
      <c r="N52" s="207"/>
      <c r="O52" s="207"/>
      <c r="P52" s="207">
        <v>50000</v>
      </c>
      <c r="Q52" s="207"/>
      <c r="R52" s="27"/>
      <c r="S52" s="28"/>
      <c r="T52" s="28"/>
      <c r="U52" s="25"/>
      <c r="V52" s="11"/>
    </row>
    <row r="53" spans="1:22" ht="56.25" x14ac:dyDescent="0.2">
      <c r="A53" s="204" t="s">
        <v>32</v>
      </c>
      <c r="B53" s="205" t="s">
        <v>31</v>
      </c>
      <c r="C53" s="205" t="s">
        <v>58</v>
      </c>
      <c r="D53" s="212" t="s">
        <v>68</v>
      </c>
      <c r="E53" s="207">
        <f>90000-22013.68</f>
        <v>67986.320000000007</v>
      </c>
      <c r="F53" s="207">
        <f>E53</f>
        <v>67986.320000000007</v>
      </c>
      <c r="G53" s="207"/>
      <c r="H53" s="207"/>
      <c r="I53" s="207"/>
      <c r="J53" s="207"/>
      <c r="K53" s="207"/>
      <c r="L53" s="207"/>
      <c r="M53" s="207"/>
      <c r="N53" s="207"/>
      <c r="O53" s="207"/>
      <c r="P53" s="207">
        <v>150000</v>
      </c>
      <c r="Q53" s="207"/>
      <c r="R53" s="365" t="s">
        <v>242</v>
      </c>
      <c r="S53" s="365"/>
      <c r="T53" s="366"/>
      <c r="U53" s="25"/>
      <c r="V53" s="11"/>
    </row>
    <row r="54" spans="1:22" ht="101.25" x14ac:dyDescent="0.2">
      <c r="A54" s="205" t="s">
        <v>32</v>
      </c>
      <c r="B54" s="205" t="s">
        <v>67</v>
      </c>
      <c r="C54" s="205" t="s">
        <v>58</v>
      </c>
      <c r="D54" s="514" t="s">
        <v>373</v>
      </c>
      <c r="E54" s="207">
        <f>205000-6329.4</f>
        <v>198670.6</v>
      </c>
      <c r="F54" s="207">
        <f>E54</f>
        <v>198670.6</v>
      </c>
      <c r="G54" s="207"/>
      <c r="H54" s="207"/>
      <c r="I54" s="207"/>
      <c r="J54" s="207"/>
      <c r="K54" s="207">
        <v>120000</v>
      </c>
      <c r="L54" s="207"/>
      <c r="M54" s="207"/>
      <c r="N54" s="207"/>
      <c r="O54" s="207"/>
      <c r="P54" s="207">
        <v>60000</v>
      </c>
      <c r="Q54" s="207"/>
      <c r="R54" s="365" t="s">
        <v>243</v>
      </c>
      <c r="S54" s="365"/>
      <c r="T54" s="366"/>
      <c r="U54" s="25"/>
      <c r="V54" s="11"/>
    </row>
    <row r="55" spans="1:22" s="12" customFormat="1" ht="22.5" x14ac:dyDescent="0.2">
      <c r="A55" s="311" t="s">
        <v>32</v>
      </c>
      <c r="B55" s="311" t="s">
        <v>66</v>
      </c>
      <c r="C55" s="311" t="s">
        <v>58</v>
      </c>
      <c r="D55" s="797" t="s">
        <v>65</v>
      </c>
      <c r="E55" s="312">
        <v>50000</v>
      </c>
      <c r="F55" s="312">
        <v>50000</v>
      </c>
      <c r="G55" s="312"/>
      <c r="H55" s="312"/>
      <c r="I55" s="312"/>
      <c r="J55" s="312"/>
      <c r="K55" s="312"/>
      <c r="L55" s="312"/>
      <c r="M55" s="312"/>
      <c r="N55" s="312"/>
      <c r="O55" s="312"/>
      <c r="P55" s="312"/>
      <c r="Q55" s="312"/>
      <c r="R55" s="96"/>
      <c r="S55" s="97"/>
      <c r="T55" s="798"/>
      <c r="U55" s="799"/>
    </row>
    <row r="56" spans="1:22" s="11" customFormat="1" x14ac:dyDescent="0.2">
      <c r="A56" s="726"/>
      <c r="B56" s="727"/>
      <c r="C56" s="727"/>
      <c r="D56" s="728"/>
      <c r="E56" s="729">
        <f>SUM(E45:E55)</f>
        <v>1748591.2300000002</v>
      </c>
      <c r="F56" s="729">
        <f>SUM(F45:F55)</f>
        <v>485661.08999999997</v>
      </c>
      <c r="G56" s="729"/>
      <c r="H56" s="729"/>
      <c r="I56" s="729"/>
      <c r="J56" s="729"/>
      <c r="K56" s="729">
        <f>SUM(K45:K55)</f>
        <v>1382930.1400000001</v>
      </c>
      <c r="L56" s="729"/>
      <c r="M56" s="729">
        <f>SUM(M45:M55)</f>
        <v>0</v>
      </c>
      <c r="N56" s="729">
        <f>SUM(N45:N55)</f>
        <v>0</v>
      </c>
      <c r="O56" s="729"/>
      <c r="P56" s="729">
        <f>SUM(P45:P55)</f>
        <v>1578620.8599999999</v>
      </c>
      <c r="Q56" s="730"/>
      <c r="R56" s="731"/>
      <c r="S56" s="731"/>
      <c r="T56" s="732">
        <f>SUM(T45:T55)</f>
        <v>0</v>
      </c>
      <c r="U56" s="733"/>
    </row>
    <row r="57" spans="1:22" s="11" customFormat="1" x14ac:dyDescent="0.2">
      <c r="A57" s="720" t="s">
        <v>5</v>
      </c>
      <c r="B57" s="175"/>
      <c r="C57" s="175" t="s">
        <v>249</v>
      </c>
      <c r="D57" s="721"/>
      <c r="E57" s="722"/>
      <c r="F57" s="722"/>
      <c r="G57" s="722"/>
      <c r="H57" s="722"/>
      <c r="I57" s="722"/>
      <c r="J57" s="722"/>
      <c r="K57" s="722"/>
      <c r="L57" s="722"/>
      <c r="M57" s="401"/>
      <c r="N57" s="401"/>
      <c r="O57" s="401"/>
      <c r="P57" s="401"/>
      <c r="Q57" s="409"/>
      <c r="R57" s="723"/>
      <c r="S57" s="723"/>
      <c r="T57" s="724"/>
      <c r="U57" s="725"/>
    </row>
    <row r="58" spans="1:22" s="11" customFormat="1" x14ac:dyDescent="0.2">
      <c r="A58" s="726"/>
      <c r="B58" s="727"/>
      <c r="C58" s="727"/>
      <c r="D58" s="728"/>
      <c r="E58" s="729"/>
      <c r="F58" s="729"/>
      <c r="G58" s="729"/>
      <c r="H58" s="729"/>
      <c r="I58" s="729"/>
      <c r="J58" s="729"/>
      <c r="K58" s="729"/>
      <c r="L58" s="729"/>
      <c r="M58" s="729"/>
      <c r="N58" s="729"/>
      <c r="O58" s="729"/>
      <c r="P58" s="729"/>
      <c r="Q58" s="730"/>
      <c r="R58" s="731"/>
      <c r="S58" s="731"/>
      <c r="T58" s="732"/>
      <c r="U58" s="733"/>
    </row>
    <row r="59" spans="1:22" ht="33" x14ac:dyDescent="0.2">
      <c r="A59" s="584" t="s">
        <v>23</v>
      </c>
      <c r="B59" s="585" t="s">
        <v>64</v>
      </c>
      <c r="C59" s="585" t="s">
        <v>58</v>
      </c>
      <c r="D59" s="586" t="s">
        <v>302</v>
      </c>
      <c r="E59" s="587">
        <v>30000</v>
      </c>
      <c r="F59" s="588">
        <v>30000</v>
      </c>
      <c r="G59" s="588">
        <v>30000</v>
      </c>
      <c r="H59" s="588"/>
      <c r="I59" s="588"/>
      <c r="J59" s="588"/>
      <c r="K59" s="589"/>
      <c r="L59" s="588"/>
      <c r="M59" s="588"/>
      <c r="N59" s="590" t="s">
        <v>303</v>
      </c>
      <c r="O59" s="591"/>
      <c r="P59" s="592"/>
      <c r="Q59" s="593"/>
      <c r="R59" s="613"/>
      <c r="S59" s="614"/>
      <c r="T59" s="367"/>
      <c r="U59" s="214"/>
      <c r="V59" s="11"/>
    </row>
    <row r="60" spans="1:22" s="11" customFormat="1" ht="66.75" x14ac:dyDescent="0.2">
      <c r="A60" s="594" t="s">
        <v>23</v>
      </c>
      <c r="B60" s="595" t="s">
        <v>24</v>
      </c>
      <c r="C60" s="595" t="s">
        <v>58</v>
      </c>
      <c r="D60" s="595" t="s">
        <v>130</v>
      </c>
      <c r="E60" s="596">
        <v>100000</v>
      </c>
      <c r="F60" s="596">
        <f>E60</f>
        <v>100000</v>
      </c>
      <c r="G60" s="596">
        <f>F60</f>
        <v>100000</v>
      </c>
      <c r="H60" s="596"/>
      <c r="I60" s="596"/>
      <c r="J60" s="596"/>
      <c r="K60" s="597"/>
      <c r="L60" s="596"/>
      <c r="M60" s="596"/>
      <c r="N60" s="590" t="s">
        <v>304</v>
      </c>
      <c r="O60" s="598"/>
      <c r="P60" s="599"/>
      <c r="Q60" s="600"/>
      <c r="R60" s="613"/>
      <c r="S60" s="615" t="s">
        <v>305</v>
      </c>
      <c r="T60" s="411"/>
      <c r="U60" s="218"/>
    </row>
    <row r="61" spans="1:22" ht="33.75" x14ac:dyDescent="0.2">
      <c r="A61" s="594" t="s">
        <v>23</v>
      </c>
      <c r="B61" s="595" t="s">
        <v>24</v>
      </c>
      <c r="C61" s="595" t="s">
        <v>58</v>
      </c>
      <c r="D61" s="595" t="s">
        <v>63</v>
      </c>
      <c r="E61" s="596">
        <v>90000</v>
      </c>
      <c r="F61" s="596"/>
      <c r="G61" s="596"/>
      <c r="H61" s="596"/>
      <c r="I61" s="596"/>
      <c r="J61" s="601"/>
      <c r="K61" s="597">
        <v>90000</v>
      </c>
      <c r="L61" s="596"/>
      <c r="M61" s="596"/>
      <c r="N61" s="590" t="s">
        <v>291</v>
      </c>
      <c r="O61" s="602"/>
      <c r="P61" s="603"/>
      <c r="Q61" s="600"/>
      <c r="R61" s="613"/>
      <c r="S61" s="613"/>
      <c r="T61" s="217"/>
      <c r="U61" s="218"/>
      <c r="V61" s="11"/>
    </row>
    <row r="62" spans="1:22" ht="33.75" x14ac:dyDescent="0.2">
      <c r="A62" s="594" t="s">
        <v>23</v>
      </c>
      <c r="B62" s="595" t="s">
        <v>24</v>
      </c>
      <c r="C62" s="595" t="s">
        <v>58</v>
      </c>
      <c r="D62" s="595" t="s">
        <v>60</v>
      </c>
      <c r="E62" s="596">
        <v>40000</v>
      </c>
      <c r="F62" s="596">
        <v>40000</v>
      </c>
      <c r="G62" s="596">
        <v>40000</v>
      </c>
      <c r="H62" s="596"/>
      <c r="I62" s="596"/>
      <c r="J62" s="601"/>
      <c r="K62" s="597"/>
      <c r="L62" s="596"/>
      <c r="M62" s="596"/>
      <c r="N62" s="590" t="s">
        <v>291</v>
      </c>
      <c r="O62" s="602"/>
      <c r="P62" s="603"/>
      <c r="Q62" s="600"/>
      <c r="R62" s="613"/>
      <c r="S62" s="613"/>
      <c r="T62" s="217"/>
      <c r="U62" s="218"/>
      <c r="V62" s="11"/>
    </row>
    <row r="63" spans="1:22" ht="33.75" x14ac:dyDescent="0.2">
      <c r="A63" s="594" t="s">
        <v>23</v>
      </c>
      <c r="B63" s="595" t="s">
        <v>24</v>
      </c>
      <c r="C63" s="595" t="s">
        <v>58</v>
      </c>
      <c r="D63" s="595" t="s">
        <v>131</v>
      </c>
      <c r="E63" s="596">
        <v>300000</v>
      </c>
      <c r="F63" s="596">
        <v>100000</v>
      </c>
      <c r="G63" s="596">
        <v>100000</v>
      </c>
      <c r="H63" s="596"/>
      <c r="I63" s="596"/>
      <c r="J63" s="601"/>
      <c r="K63" s="597">
        <v>200000</v>
      </c>
      <c r="L63" s="596"/>
      <c r="M63" s="596"/>
      <c r="N63" s="590" t="s">
        <v>291</v>
      </c>
      <c r="O63" s="602"/>
      <c r="P63" s="603"/>
      <c r="Q63" s="600"/>
      <c r="R63" s="613"/>
      <c r="S63" s="616" t="s">
        <v>293</v>
      </c>
      <c r="T63" s="217"/>
      <c r="U63" s="218"/>
      <c r="V63" s="11"/>
    </row>
    <row r="64" spans="1:22" ht="33.75" x14ac:dyDescent="0.2">
      <c r="A64" s="594" t="s">
        <v>23</v>
      </c>
      <c r="B64" s="595" t="s">
        <v>24</v>
      </c>
      <c r="C64" s="595" t="s">
        <v>58</v>
      </c>
      <c r="D64" s="595" t="s">
        <v>306</v>
      </c>
      <c r="E64" s="596">
        <v>50000</v>
      </c>
      <c r="F64" s="596">
        <v>30000</v>
      </c>
      <c r="G64" s="596">
        <v>30000</v>
      </c>
      <c r="H64" s="596"/>
      <c r="I64" s="596"/>
      <c r="J64" s="601"/>
      <c r="K64" s="597">
        <v>20000</v>
      </c>
      <c r="L64" s="596"/>
      <c r="M64" s="596"/>
      <c r="N64" s="590" t="s">
        <v>297</v>
      </c>
      <c r="O64" s="602"/>
      <c r="P64" s="603"/>
      <c r="Q64" s="600"/>
      <c r="R64" s="613"/>
      <c r="S64" s="613"/>
      <c r="T64" s="217"/>
      <c r="U64" s="218"/>
      <c r="V64" s="11"/>
    </row>
    <row r="65" spans="1:79" ht="33" x14ac:dyDescent="0.2">
      <c r="A65" s="584" t="s">
        <v>23</v>
      </c>
      <c r="B65" s="585" t="s">
        <v>307</v>
      </c>
      <c r="C65" s="585" t="s">
        <v>58</v>
      </c>
      <c r="D65" s="586" t="s">
        <v>302</v>
      </c>
      <c r="E65" s="587">
        <v>30000</v>
      </c>
      <c r="F65" s="588">
        <v>30000</v>
      </c>
      <c r="G65" s="588">
        <v>30000</v>
      </c>
      <c r="H65" s="588"/>
      <c r="I65" s="588"/>
      <c r="J65" s="588"/>
      <c r="K65" s="589"/>
      <c r="L65" s="588"/>
      <c r="M65" s="588"/>
      <c r="N65" s="590" t="s">
        <v>303</v>
      </c>
      <c r="O65" s="591"/>
      <c r="P65" s="592"/>
      <c r="Q65" s="593"/>
      <c r="R65" s="613"/>
      <c r="S65" s="614"/>
      <c r="T65" s="217"/>
      <c r="U65" s="218"/>
      <c r="V65" s="11"/>
    </row>
    <row r="66" spans="1:79" ht="79.5" thickBot="1" x14ac:dyDescent="0.25">
      <c r="A66" s="604" t="s">
        <v>23</v>
      </c>
      <c r="B66" s="605" t="s">
        <v>62</v>
      </c>
      <c r="C66" s="605" t="s">
        <v>58</v>
      </c>
      <c r="D66" s="605" t="s">
        <v>61</v>
      </c>
      <c r="E66" s="606">
        <v>155000</v>
      </c>
      <c r="F66" s="606"/>
      <c r="G66" s="606"/>
      <c r="H66" s="606"/>
      <c r="I66" s="606"/>
      <c r="J66" s="606"/>
      <c r="K66" s="607">
        <v>155000</v>
      </c>
      <c r="L66" s="606"/>
      <c r="M66" s="606"/>
      <c r="N66" s="590" t="s">
        <v>308</v>
      </c>
      <c r="O66" s="608"/>
      <c r="P66" s="609"/>
      <c r="Q66" s="610"/>
      <c r="R66" s="613"/>
      <c r="S66" s="613"/>
      <c r="T66" s="219"/>
      <c r="U66" s="220"/>
      <c r="V66" s="11"/>
    </row>
    <row r="67" spans="1:79" ht="12" thickBot="1" x14ac:dyDescent="0.25">
      <c r="A67" s="221"/>
      <c r="B67" s="222"/>
      <c r="C67" s="222"/>
      <c r="D67" s="222"/>
      <c r="E67" s="223">
        <f>SUM(E59:E66)</f>
        <v>795000</v>
      </c>
      <c r="F67" s="223">
        <f>SUM(F59:F66)</f>
        <v>330000</v>
      </c>
      <c r="G67" s="223">
        <f>SUM(G59:G66)</f>
        <v>330000</v>
      </c>
      <c r="H67" s="223"/>
      <c r="I67" s="223"/>
      <c r="J67" s="223"/>
      <c r="K67" s="223">
        <f>SUM(K59:K66)</f>
        <v>465000</v>
      </c>
      <c r="L67" s="223"/>
      <c r="M67" s="223">
        <f>SUM(M59:M66)</f>
        <v>0</v>
      </c>
      <c r="N67" s="223">
        <f>SUM(N59:N66)</f>
        <v>0</v>
      </c>
      <c r="O67" s="224"/>
      <c r="P67" s="223">
        <f>SUM(P59:P66)</f>
        <v>0</v>
      </c>
      <c r="Q67" s="225"/>
      <c r="R67" s="611"/>
      <c r="S67" s="612"/>
      <c r="T67" s="361">
        <f>SUM(T59:T66)</f>
        <v>0</v>
      </c>
      <c r="U67" s="228"/>
      <c r="V67" s="11"/>
    </row>
    <row r="68" spans="1:79" ht="100.15" customHeight="1" x14ac:dyDescent="0.2">
      <c r="A68" s="617" t="s">
        <v>17</v>
      </c>
      <c r="B68" s="618" t="s">
        <v>20</v>
      </c>
      <c r="C68" s="618" t="s">
        <v>58</v>
      </c>
      <c r="D68" s="618" t="s">
        <v>309</v>
      </c>
      <c r="E68" s="619">
        <v>313000</v>
      </c>
      <c r="F68" s="620"/>
      <c r="G68" s="620"/>
      <c r="H68" s="620"/>
      <c r="I68" s="620"/>
      <c r="J68" s="619">
        <v>313000</v>
      </c>
      <c r="K68" s="621"/>
      <c r="L68" s="621"/>
      <c r="M68" s="619"/>
      <c r="N68" s="622" t="s">
        <v>234</v>
      </c>
      <c r="O68" s="623"/>
      <c r="P68" s="624"/>
      <c r="Q68" s="624"/>
      <c r="R68" s="621" t="s">
        <v>132</v>
      </c>
      <c r="S68" s="559" t="s">
        <v>293</v>
      </c>
      <c r="T68" s="230"/>
      <c r="U68" s="230"/>
      <c r="V68" s="11"/>
    </row>
    <row r="69" spans="1:79" ht="45" x14ac:dyDescent="0.2">
      <c r="A69" s="625" t="s">
        <v>17</v>
      </c>
      <c r="B69" s="626" t="s">
        <v>20</v>
      </c>
      <c r="C69" s="626" t="s">
        <v>58</v>
      </c>
      <c r="D69" s="626" t="s">
        <v>133</v>
      </c>
      <c r="E69" s="627">
        <v>100000</v>
      </c>
      <c r="F69" s="627"/>
      <c r="G69" s="620"/>
      <c r="H69" s="627"/>
      <c r="I69" s="627"/>
      <c r="J69" s="627"/>
      <c r="K69" s="627">
        <v>100000</v>
      </c>
      <c r="L69" s="628"/>
      <c r="M69" s="628"/>
      <c r="N69" s="629" t="s">
        <v>310</v>
      </c>
      <c r="O69" s="630"/>
      <c r="P69" s="631"/>
      <c r="Q69" s="631"/>
      <c r="R69" s="628"/>
      <c r="S69" s="628"/>
      <c r="T69" s="232"/>
      <c r="U69" s="232"/>
      <c r="V69" s="11"/>
    </row>
    <row r="70" spans="1:79" ht="33.75" x14ac:dyDescent="0.2">
      <c r="A70" s="625" t="s">
        <v>17</v>
      </c>
      <c r="B70" s="626" t="s">
        <v>20</v>
      </c>
      <c r="C70" s="626" t="s">
        <v>58</v>
      </c>
      <c r="D70" s="626" t="s">
        <v>296</v>
      </c>
      <c r="E70" s="627">
        <v>30000</v>
      </c>
      <c r="F70" s="627"/>
      <c r="G70" s="620"/>
      <c r="H70" s="627"/>
      <c r="I70" s="627"/>
      <c r="J70" s="627"/>
      <c r="K70" s="627">
        <v>30000</v>
      </c>
      <c r="L70" s="628"/>
      <c r="M70" s="628"/>
      <c r="N70" s="629" t="s">
        <v>297</v>
      </c>
      <c r="O70" s="630"/>
      <c r="P70" s="631"/>
      <c r="Q70" s="631"/>
      <c r="R70" s="628"/>
      <c r="S70" s="628"/>
      <c r="T70" s="232"/>
      <c r="U70" s="232"/>
      <c r="V70" s="11"/>
    </row>
    <row r="71" spans="1:79" ht="90" x14ac:dyDescent="0.2">
      <c r="A71" s="625" t="s">
        <v>17</v>
      </c>
      <c r="B71" s="626" t="s">
        <v>311</v>
      </c>
      <c r="C71" s="626" t="s">
        <v>58</v>
      </c>
      <c r="D71" s="626" t="s">
        <v>312</v>
      </c>
      <c r="E71" s="627">
        <v>80000</v>
      </c>
      <c r="F71" s="627">
        <f>E71</f>
        <v>80000</v>
      </c>
      <c r="G71" s="620"/>
      <c r="H71" s="627"/>
      <c r="I71" s="627"/>
      <c r="J71" s="627"/>
      <c r="K71" s="627">
        <v>0</v>
      </c>
      <c r="L71" s="628"/>
      <c r="M71" s="628"/>
      <c r="N71" s="629" t="s">
        <v>313</v>
      </c>
      <c r="O71" s="630"/>
      <c r="P71" s="631"/>
      <c r="Q71" s="631"/>
      <c r="R71" s="628"/>
      <c r="S71" s="628"/>
      <c r="T71" s="232"/>
      <c r="U71" s="232"/>
      <c r="V71" s="11"/>
    </row>
    <row r="72" spans="1:79" ht="90.75" thickBot="1" x14ac:dyDescent="0.25">
      <c r="A72" s="625" t="s">
        <v>17</v>
      </c>
      <c r="B72" s="626" t="s">
        <v>311</v>
      </c>
      <c r="C72" s="626" t="s">
        <v>58</v>
      </c>
      <c r="D72" s="626" t="s">
        <v>314</v>
      </c>
      <c r="E72" s="627">
        <v>230000</v>
      </c>
      <c r="F72" s="627"/>
      <c r="G72" s="620"/>
      <c r="H72" s="627"/>
      <c r="I72" s="627"/>
      <c r="J72" s="627"/>
      <c r="K72" s="627">
        <v>230000</v>
      </c>
      <c r="L72" s="628"/>
      <c r="M72" s="628"/>
      <c r="N72" s="629" t="s">
        <v>313</v>
      </c>
      <c r="O72" s="630"/>
      <c r="P72" s="631"/>
      <c r="Q72" s="631"/>
      <c r="R72" s="628"/>
      <c r="S72" s="628"/>
      <c r="T72" s="232"/>
      <c r="U72" s="232"/>
      <c r="V72" s="11"/>
    </row>
    <row r="73" spans="1:79" ht="12" thickBot="1" x14ac:dyDescent="0.25">
      <c r="A73" s="167"/>
      <c r="B73" s="168"/>
      <c r="C73" s="168"/>
      <c r="D73" s="168"/>
      <c r="E73" s="169">
        <f>SUM(E68:E72)</f>
        <v>753000</v>
      </c>
      <c r="F73" s="169">
        <f>SUM(F68:F72)</f>
        <v>80000</v>
      </c>
      <c r="G73" s="169"/>
      <c r="H73" s="169"/>
      <c r="I73" s="169"/>
      <c r="J73" s="169">
        <f>SUM(J68:J72)</f>
        <v>313000</v>
      </c>
      <c r="K73" s="169">
        <f>SUM(K68:K72)</f>
        <v>360000</v>
      </c>
      <c r="L73" s="169"/>
      <c r="M73" s="169">
        <f>SUM(M68:M72)</f>
        <v>0</v>
      </c>
      <c r="N73" s="169">
        <f>SUM(N68:N72)</f>
        <v>0</v>
      </c>
      <c r="O73" s="170"/>
      <c r="P73" s="171">
        <f>SUM(P68:P72)</f>
        <v>0</v>
      </c>
      <c r="Q73" s="172"/>
      <c r="R73" s="173"/>
      <c r="S73" s="233"/>
      <c r="T73" s="234" t="e">
        <f>T68+T69+T70+T71+T72+#REF!</f>
        <v>#REF!</v>
      </c>
      <c r="U73" s="235"/>
      <c r="V73" s="11"/>
    </row>
    <row r="74" spans="1:79" s="9" customFormat="1" ht="123.75" x14ac:dyDescent="0.2">
      <c r="A74" s="236" t="s">
        <v>8</v>
      </c>
      <c r="B74" s="236" t="s">
        <v>10</v>
      </c>
      <c r="C74" s="236" t="s">
        <v>58</v>
      </c>
      <c r="D74" s="237" t="s">
        <v>179</v>
      </c>
      <c r="E74" s="238">
        <f>F74+K74</f>
        <v>289850.81</v>
      </c>
      <c r="F74" s="238">
        <v>172240</v>
      </c>
      <c r="G74" s="238"/>
      <c r="H74" s="238"/>
      <c r="I74" s="238"/>
      <c r="J74" s="238"/>
      <c r="K74" s="238">
        <v>117610.81</v>
      </c>
      <c r="L74" s="238"/>
      <c r="M74" s="238"/>
      <c r="N74" s="238"/>
      <c r="O74" s="80"/>
      <c r="P74" s="238">
        <v>180000</v>
      </c>
      <c r="Q74" s="80"/>
      <c r="R74" s="385" t="s">
        <v>229</v>
      </c>
      <c r="S74" s="385"/>
      <c r="T74" s="386"/>
      <c r="U74" s="81"/>
      <c r="V74" s="13"/>
      <c r="W74" s="13"/>
      <c r="X74" s="11"/>
      <c r="Y74" s="11"/>
      <c r="Z74" s="11"/>
      <c r="AA74" s="11"/>
      <c r="AB74" s="11"/>
      <c r="AC74" s="11"/>
      <c r="AD74" s="11"/>
      <c r="AE74" s="11"/>
      <c r="AF74" s="11"/>
      <c r="AG74" s="11"/>
      <c r="AH74" s="11"/>
      <c r="AI74" s="11"/>
      <c r="AJ74" s="11"/>
      <c r="AK74" s="11"/>
      <c r="AL74" s="11"/>
      <c r="AM74" s="11"/>
      <c r="AN74" s="11"/>
      <c r="AO74" s="11"/>
      <c r="AP74" s="11"/>
      <c r="AQ74" s="11"/>
      <c r="AR74" s="11"/>
      <c r="AS74" s="11"/>
      <c r="AT74" s="11"/>
      <c r="AU74" s="11"/>
      <c r="AV74" s="11"/>
      <c r="AW74" s="11"/>
      <c r="AX74" s="11"/>
      <c r="AY74" s="11"/>
      <c r="AZ74" s="11"/>
      <c r="BA74" s="11"/>
      <c r="BB74" s="11"/>
      <c r="BC74" s="11"/>
      <c r="BD74" s="11"/>
      <c r="BE74" s="11"/>
      <c r="BF74" s="11"/>
      <c r="BG74" s="11"/>
      <c r="BH74" s="11"/>
      <c r="BI74" s="11"/>
      <c r="BJ74" s="11"/>
      <c r="BK74" s="11"/>
      <c r="BL74" s="11"/>
      <c r="BM74" s="11"/>
      <c r="BN74" s="11"/>
      <c r="BO74" s="11"/>
      <c r="BP74" s="11"/>
      <c r="BQ74" s="11"/>
      <c r="BR74" s="11"/>
      <c r="BS74" s="11"/>
      <c r="BT74" s="11"/>
      <c r="BU74" s="11"/>
      <c r="BV74" s="11"/>
      <c r="BW74" s="11"/>
      <c r="BX74" s="11"/>
      <c r="BY74" s="11"/>
      <c r="BZ74" s="11"/>
      <c r="CA74" s="11"/>
    </row>
    <row r="75" spans="1:79" s="9" customFormat="1" ht="22.5" x14ac:dyDescent="0.2">
      <c r="A75" s="239" t="s">
        <v>8</v>
      </c>
      <c r="B75" s="239" t="s">
        <v>10</v>
      </c>
      <c r="C75" s="239" t="s">
        <v>58</v>
      </c>
      <c r="D75" s="240" t="s">
        <v>180</v>
      </c>
      <c r="E75" s="241">
        <v>80292</v>
      </c>
      <c r="F75" s="241">
        <v>20292</v>
      </c>
      <c r="G75" s="241"/>
      <c r="H75" s="241"/>
      <c r="I75" s="241"/>
      <c r="J75" s="241"/>
      <c r="K75" s="241"/>
      <c r="L75" s="241"/>
      <c r="M75" s="242">
        <v>60000</v>
      </c>
      <c r="N75" s="242"/>
      <c r="O75" s="243" t="s">
        <v>103</v>
      </c>
      <c r="P75" s="241"/>
      <c r="Q75" s="241"/>
      <c r="R75" s="33"/>
      <c r="S75" s="34"/>
      <c r="T75" s="35"/>
      <c r="U75" s="36"/>
      <c r="V75" s="11"/>
      <c r="W75" s="11"/>
      <c r="X75" s="11"/>
      <c r="Y75" s="11"/>
      <c r="Z75" s="11"/>
      <c r="AA75" s="11"/>
      <c r="AB75" s="11"/>
      <c r="AC75" s="11"/>
      <c r="AD75" s="11"/>
      <c r="AE75" s="11"/>
      <c r="AF75" s="11"/>
      <c r="AG75" s="11"/>
      <c r="AH75" s="11"/>
      <c r="AI75" s="11"/>
      <c r="AJ75" s="11"/>
      <c r="AK75" s="11"/>
      <c r="AL75" s="11"/>
      <c r="AM75" s="11"/>
      <c r="AN75" s="11"/>
      <c r="AO75" s="11"/>
      <c r="AP75" s="11"/>
      <c r="AQ75" s="11"/>
      <c r="AR75" s="11"/>
      <c r="AS75" s="11"/>
      <c r="AT75" s="11"/>
      <c r="AU75" s="11"/>
      <c r="AV75" s="11"/>
      <c r="AW75" s="11"/>
      <c r="AX75" s="11"/>
      <c r="AY75" s="11"/>
      <c r="AZ75" s="11"/>
      <c r="BA75" s="11"/>
      <c r="BB75" s="11"/>
      <c r="BC75" s="11"/>
      <c r="BD75" s="11"/>
      <c r="BE75" s="11"/>
      <c r="BF75" s="11"/>
      <c r="BG75" s="11"/>
      <c r="BH75" s="11"/>
      <c r="BI75" s="11"/>
      <c r="BJ75" s="11"/>
      <c r="BK75" s="11"/>
      <c r="BL75" s="11"/>
      <c r="BM75" s="11"/>
      <c r="BN75" s="11"/>
      <c r="BO75" s="11"/>
      <c r="BP75" s="11"/>
      <c r="BQ75" s="11"/>
      <c r="BR75" s="11"/>
      <c r="BS75" s="11"/>
      <c r="BT75" s="11"/>
      <c r="BU75" s="11"/>
      <c r="BV75" s="11"/>
      <c r="BW75" s="11"/>
      <c r="BX75" s="11"/>
      <c r="BY75" s="11"/>
      <c r="BZ75" s="11"/>
      <c r="CA75" s="11"/>
    </row>
    <row r="76" spans="1:79" s="9" customFormat="1" ht="22.5" x14ac:dyDescent="0.2">
      <c r="A76" s="239" t="s">
        <v>8</v>
      </c>
      <c r="B76" s="239" t="s">
        <v>10</v>
      </c>
      <c r="C76" s="239" t="s">
        <v>58</v>
      </c>
      <c r="D76" s="240" t="s">
        <v>181</v>
      </c>
      <c r="E76" s="241">
        <v>25000</v>
      </c>
      <c r="F76" s="241">
        <v>25000</v>
      </c>
      <c r="G76" s="241"/>
      <c r="H76" s="241"/>
      <c r="I76" s="241"/>
      <c r="J76" s="241"/>
      <c r="K76" s="241"/>
      <c r="L76" s="241"/>
      <c r="M76" s="31"/>
      <c r="N76" s="31"/>
      <c r="O76" s="31"/>
      <c r="P76" s="241">
        <v>80000</v>
      </c>
      <c r="Q76" s="241"/>
      <c r="R76" s="32" t="s">
        <v>257</v>
      </c>
      <c r="S76" s="244"/>
      <c r="T76" s="244"/>
      <c r="U76" s="37"/>
      <c r="V76" s="11"/>
      <c r="W76" s="11"/>
      <c r="X76" s="11"/>
      <c r="Y76" s="11"/>
      <c r="Z76" s="11"/>
      <c r="AA76" s="11"/>
      <c r="AB76" s="11"/>
      <c r="AC76" s="11"/>
      <c r="AD76" s="11"/>
      <c r="AE76" s="11"/>
      <c r="AF76" s="11"/>
      <c r="AG76" s="11"/>
      <c r="AH76" s="11"/>
      <c r="AI76" s="11"/>
      <c r="AJ76" s="11"/>
      <c r="AK76" s="11"/>
      <c r="AL76" s="11"/>
      <c r="AM76" s="11"/>
      <c r="AN76" s="11"/>
      <c r="AO76" s="11"/>
      <c r="AP76" s="11"/>
      <c r="AQ76" s="11"/>
      <c r="AR76" s="11"/>
      <c r="AS76" s="11"/>
      <c r="AT76" s="11"/>
      <c r="AU76" s="11"/>
      <c r="AV76" s="11"/>
      <c r="AW76" s="11"/>
      <c r="AX76" s="11"/>
      <c r="AY76" s="11"/>
      <c r="AZ76" s="11"/>
      <c r="BA76" s="11"/>
      <c r="BB76" s="11"/>
      <c r="BC76" s="11"/>
      <c r="BD76" s="11"/>
      <c r="BE76" s="11"/>
      <c r="BF76" s="11"/>
      <c r="BG76" s="11"/>
      <c r="BH76" s="11"/>
      <c r="BI76" s="11"/>
      <c r="BJ76" s="11"/>
      <c r="BK76" s="11"/>
      <c r="BL76" s="11"/>
      <c r="BM76" s="11"/>
      <c r="BN76" s="11"/>
      <c r="BO76" s="11"/>
      <c r="BP76" s="11"/>
      <c r="BQ76" s="11"/>
      <c r="BR76" s="11"/>
      <c r="BS76" s="11"/>
      <c r="BT76" s="11"/>
      <c r="BU76" s="11"/>
      <c r="BV76" s="11"/>
      <c r="BW76" s="11"/>
      <c r="BX76" s="11"/>
      <c r="BY76" s="11"/>
      <c r="BZ76" s="11"/>
      <c r="CA76" s="11"/>
    </row>
    <row r="77" spans="1:79" s="9" customFormat="1" ht="22.5" x14ac:dyDescent="0.2">
      <c r="A77" s="239" t="s">
        <v>8</v>
      </c>
      <c r="B77" s="239" t="s">
        <v>10</v>
      </c>
      <c r="C77" s="239" t="s">
        <v>58</v>
      </c>
      <c r="D77" s="240" t="s">
        <v>182</v>
      </c>
      <c r="E77" s="245">
        <v>200000</v>
      </c>
      <c r="F77" s="245">
        <v>50000</v>
      </c>
      <c r="G77" s="245"/>
      <c r="H77" s="245"/>
      <c r="I77" s="245"/>
      <c r="J77" s="245"/>
      <c r="K77" s="245">
        <v>150000</v>
      </c>
      <c r="L77" s="245"/>
      <c r="M77" s="245"/>
      <c r="N77" s="245"/>
      <c r="O77" s="245"/>
      <c r="P77" s="241">
        <v>200000</v>
      </c>
      <c r="Q77" s="241"/>
      <c r="R77" s="38"/>
      <c r="S77" s="40"/>
      <c r="T77" s="40"/>
      <c r="U77" s="41"/>
      <c r="V77" s="11"/>
      <c r="W77" s="11"/>
      <c r="X77" s="11"/>
      <c r="Y77" s="11"/>
      <c r="Z77" s="11"/>
      <c r="AA77" s="11"/>
      <c r="AB77" s="11"/>
      <c r="AC77" s="11"/>
      <c r="AD77" s="11"/>
      <c r="AE77" s="11"/>
      <c r="AF77" s="11"/>
      <c r="AG77" s="11"/>
      <c r="AH77" s="11"/>
      <c r="AI77" s="11"/>
      <c r="AJ77" s="11"/>
      <c r="AK77" s="11"/>
      <c r="AL77" s="11"/>
      <c r="AM77" s="11"/>
      <c r="AN77" s="11"/>
      <c r="AO77" s="11"/>
      <c r="AP77" s="11"/>
      <c r="AQ77" s="11"/>
      <c r="AR77" s="11"/>
      <c r="AS77" s="11"/>
      <c r="AT77" s="11"/>
      <c r="AU77" s="11"/>
      <c r="AV77" s="11"/>
      <c r="AW77" s="11"/>
      <c r="AX77" s="11"/>
      <c r="AY77" s="11"/>
      <c r="AZ77" s="11"/>
      <c r="BA77" s="11"/>
      <c r="BB77" s="11"/>
      <c r="BC77" s="11"/>
      <c r="BD77" s="11"/>
      <c r="BE77" s="11"/>
      <c r="BF77" s="11"/>
      <c r="BG77" s="11"/>
      <c r="BH77" s="11"/>
      <c r="BI77" s="11"/>
      <c r="BJ77" s="11"/>
      <c r="BK77" s="11"/>
      <c r="BL77" s="11"/>
      <c r="BM77" s="11"/>
      <c r="BN77" s="11"/>
      <c r="BO77" s="11"/>
      <c r="BP77" s="11"/>
      <c r="BQ77" s="11"/>
      <c r="BR77" s="11"/>
      <c r="BS77" s="11"/>
      <c r="BT77" s="11"/>
      <c r="BU77" s="11"/>
      <c r="BV77" s="11"/>
      <c r="BW77" s="11"/>
      <c r="BX77" s="11"/>
      <c r="BY77" s="11"/>
      <c r="BZ77" s="11"/>
      <c r="CA77" s="11"/>
    </row>
    <row r="78" spans="1:79" s="9" customFormat="1" ht="67.5" x14ac:dyDescent="0.2">
      <c r="A78" s="239" t="s">
        <v>8</v>
      </c>
      <c r="B78" s="239" t="s">
        <v>10</v>
      </c>
      <c r="C78" s="239" t="s">
        <v>58</v>
      </c>
      <c r="D78" s="240" t="s">
        <v>183</v>
      </c>
      <c r="E78" s="245">
        <v>40000</v>
      </c>
      <c r="F78" s="245">
        <f>E78</f>
        <v>40000</v>
      </c>
      <c r="G78" s="245"/>
      <c r="H78" s="245"/>
      <c r="I78" s="245"/>
      <c r="J78" s="245"/>
      <c r="K78" s="245"/>
      <c r="L78" s="245"/>
      <c r="M78" s="245"/>
      <c r="N78" s="245"/>
      <c r="O78" s="245"/>
      <c r="P78" s="241">
        <v>50000</v>
      </c>
      <c r="Q78" s="241"/>
      <c r="R78" s="362" t="s">
        <v>252</v>
      </c>
      <c r="S78" s="495"/>
      <c r="T78" s="40"/>
      <c r="U78" s="41"/>
      <c r="V78" s="11"/>
      <c r="W78" s="11"/>
      <c r="X78" s="11"/>
      <c r="Y78" s="11"/>
      <c r="Z78" s="11"/>
      <c r="AA78" s="11"/>
      <c r="AB78" s="11"/>
      <c r="AC78" s="11"/>
      <c r="AD78" s="11"/>
      <c r="AE78" s="11"/>
      <c r="AF78" s="11"/>
      <c r="AG78" s="11"/>
      <c r="AH78" s="11"/>
      <c r="AI78" s="11"/>
      <c r="AJ78" s="11"/>
      <c r="AK78" s="11"/>
      <c r="AL78" s="11"/>
      <c r="AM78" s="11"/>
      <c r="AN78" s="11"/>
      <c r="AO78" s="11"/>
      <c r="AP78" s="11"/>
      <c r="AQ78" s="11"/>
      <c r="AR78" s="11"/>
      <c r="AS78" s="11"/>
      <c r="AT78" s="11"/>
      <c r="AU78" s="11"/>
      <c r="AV78" s="11"/>
      <c r="AW78" s="11"/>
      <c r="AX78" s="11"/>
      <c r="AY78" s="11"/>
      <c r="AZ78" s="11"/>
      <c r="BA78" s="11"/>
      <c r="BB78" s="11"/>
      <c r="BC78" s="11"/>
      <c r="BD78" s="11"/>
      <c r="BE78" s="11"/>
      <c r="BF78" s="11"/>
      <c r="BG78" s="11"/>
      <c r="BH78" s="11"/>
      <c r="BI78" s="11"/>
      <c r="BJ78" s="11"/>
      <c r="BK78" s="11"/>
      <c r="BL78" s="11"/>
      <c r="BM78" s="11"/>
      <c r="BN78" s="11"/>
      <c r="BO78" s="11"/>
      <c r="BP78" s="11"/>
      <c r="BQ78" s="11"/>
      <c r="BR78" s="11"/>
      <c r="BS78" s="11"/>
      <c r="BT78" s="11"/>
      <c r="BU78" s="11"/>
      <c r="BV78" s="11"/>
      <c r="BW78" s="11"/>
      <c r="BX78" s="11"/>
      <c r="BY78" s="11"/>
      <c r="BZ78" s="11"/>
      <c r="CA78" s="11"/>
    </row>
    <row r="79" spans="1:79" s="10" customFormat="1" ht="22.5" x14ac:dyDescent="0.2">
      <c r="A79" s="239" t="s">
        <v>8</v>
      </c>
      <c r="B79" s="239" t="s">
        <v>10</v>
      </c>
      <c r="C79" s="239" t="s">
        <v>58</v>
      </c>
      <c r="D79" s="240" t="s">
        <v>184</v>
      </c>
      <c r="E79" s="245">
        <v>50000</v>
      </c>
      <c r="F79" s="245">
        <v>50000</v>
      </c>
      <c r="G79" s="245"/>
      <c r="H79" s="245"/>
      <c r="I79" s="245"/>
      <c r="J79" s="245"/>
      <c r="K79" s="245"/>
      <c r="L79" s="245"/>
      <c r="M79" s="245"/>
      <c r="N79" s="245"/>
      <c r="O79" s="245"/>
      <c r="P79" s="241">
        <v>50000</v>
      </c>
      <c r="Q79" s="241"/>
      <c r="R79" s="38"/>
      <c r="S79" s="39"/>
      <c r="T79" s="40"/>
      <c r="U79" s="41"/>
      <c r="V79" s="12"/>
      <c r="W79" s="12"/>
      <c r="X79" s="12"/>
      <c r="Y79" s="12"/>
      <c r="Z79" s="12"/>
      <c r="AA79" s="12"/>
      <c r="AB79" s="12"/>
      <c r="AC79" s="12"/>
      <c r="AD79" s="12"/>
      <c r="AE79" s="12"/>
      <c r="AF79" s="12"/>
      <c r="AG79" s="12"/>
      <c r="AH79" s="12"/>
      <c r="AI79" s="12"/>
      <c r="AJ79" s="12"/>
      <c r="AK79" s="12"/>
      <c r="AL79" s="12"/>
      <c r="AM79" s="12"/>
      <c r="AN79" s="12"/>
      <c r="AO79" s="12"/>
      <c r="AP79" s="12"/>
      <c r="AQ79" s="12"/>
      <c r="AR79" s="12"/>
      <c r="AS79" s="12"/>
      <c r="AT79" s="12"/>
      <c r="AU79" s="12"/>
      <c r="AV79" s="12"/>
      <c r="AW79" s="12"/>
      <c r="AX79" s="12"/>
      <c r="AY79" s="12"/>
      <c r="AZ79" s="12"/>
      <c r="BA79" s="12"/>
      <c r="BB79" s="12"/>
      <c r="BC79" s="12"/>
      <c r="BD79" s="12"/>
      <c r="BE79" s="12"/>
      <c r="BF79" s="12"/>
      <c r="BG79" s="12"/>
      <c r="BH79" s="12"/>
      <c r="BI79" s="12"/>
      <c r="BJ79" s="12"/>
      <c r="BK79" s="12"/>
      <c r="BL79" s="12"/>
      <c r="BM79" s="12"/>
      <c r="BN79" s="12"/>
      <c r="BO79" s="12"/>
      <c r="BP79" s="12"/>
      <c r="BQ79" s="12"/>
      <c r="BR79" s="12"/>
      <c r="BS79" s="12"/>
      <c r="BT79" s="12"/>
      <c r="BU79" s="12"/>
      <c r="BV79" s="12"/>
      <c r="BW79" s="12"/>
      <c r="BX79" s="12"/>
      <c r="BY79" s="12"/>
      <c r="BZ79" s="12"/>
      <c r="CA79" s="12"/>
    </row>
    <row r="80" spans="1:79" s="10" customFormat="1" ht="168.6" customHeight="1" x14ac:dyDescent="0.2">
      <c r="A80" s="239" t="s">
        <v>8</v>
      </c>
      <c r="B80" s="239" t="s">
        <v>10</v>
      </c>
      <c r="C80" s="239" t="s">
        <v>58</v>
      </c>
      <c r="D80" s="240" t="s">
        <v>185</v>
      </c>
      <c r="E80" s="241">
        <f>234944-18651.36-70000</f>
        <v>146292.64000000001</v>
      </c>
      <c r="F80" s="241">
        <f>E80</f>
        <v>146292.64000000001</v>
      </c>
      <c r="G80" s="241"/>
      <c r="H80" s="241"/>
      <c r="I80" s="241"/>
      <c r="J80" s="241"/>
      <c r="K80" s="241"/>
      <c r="L80" s="241"/>
      <c r="M80" s="241"/>
      <c r="N80" s="241"/>
      <c r="O80" s="241"/>
      <c r="P80" s="241">
        <v>130000</v>
      </c>
      <c r="Q80" s="241"/>
      <c r="R80" s="384" t="s">
        <v>237</v>
      </c>
      <c r="S80" s="241"/>
      <c r="T80" s="244"/>
      <c r="U80" s="41"/>
      <c r="V80" s="12"/>
      <c r="W80" s="12"/>
      <c r="X80" s="12"/>
      <c r="Y80" s="12"/>
      <c r="Z80" s="12"/>
      <c r="AA80" s="12"/>
      <c r="AB80" s="12"/>
      <c r="AC80" s="12"/>
      <c r="AD80" s="12"/>
      <c r="AE80" s="12"/>
      <c r="AF80" s="12"/>
      <c r="AG80" s="12"/>
      <c r="AH80" s="12"/>
      <c r="AI80" s="12"/>
      <c r="AJ80" s="12"/>
      <c r="AK80" s="12"/>
      <c r="AL80" s="12"/>
      <c r="AM80" s="12"/>
      <c r="AN80" s="12"/>
      <c r="AO80" s="12"/>
      <c r="AP80" s="12"/>
      <c r="AQ80" s="12"/>
      <c r="AR80" s="12"/>
      <c r="AS80" s="12"/>
      <c r="AT80" s="12"/>
      <c r="AU80" s="12"/>
      <c r="AV80" s="12"/>
      <c r="AW80" s="12"/>
      <c r="AX80" s="12"/>
      <c r="AY80" s="12"/>
      <c r="AZ80" s="12"/>
      <c r="BA80" s="12"/>
      <c r="BB80" s="12"/>
      <c r="BC80" s="12"/>
      <c r="BD80" s="12"/>
      <c r="BE80" s="12"/>
      <c r="BF80" s="12"/>
      <c r="BG80" s="12"/>
      <c r="BH80" s="12"/>
      <c r="BI80" s="12"/>
      <c r="BJ80" s="12"/>
      <c r="BK80" s="12"/>
      <c r="BL80" s="12"/>
      <c r="BM80" s="12"/>
      <c r="BN80" s="12"/>
      <c r="BO80" s="12"/>
      <c r="BP80" s="12"/>
      <c r="BQ80" s="12"/>
      <c r="BR80" s="12"/>
      <c r="BS80" s="12"/>
      <c r="BT80" s="12"/>
      <c r="BU80" s="12"/>
      <c r="BV80" s="12"/>
      <c r="BW80" s="12"/>
      <c r="BX80" s="12"/>
      <c r="BY80" s="12"/>
      <c r="BZ80" s="12"/>
      <c r="CA80" s="12"/>
    </row>
    <row r="81" spans="1:79" s="10" customFormat="1" ht="39" customHeight="1" x14ac:dyDescent="0.2">
      <c r="A81" s="239" t="s">
        <v>8</v>
      </c>
      <c r="B81" s="239" t="s">
        <v>274</v>
      </c>
      <c r="C81" s="239" t="s">
        <v>249</v>
      </c>
      <c r="D81" s="240" t="s">
        <v>275</v>
      </c>
      <c r="E81" s="241">
        <v>33000</v>
      </c>
      <c r="F81" s="241"/>
      <c r="G81" s="241"/>
      <c r="H81" s="241"/>
      <c r="I81" s="241"/>
      <c r="J81" s="241"/>
      <c r="K81" s="241">
        <v>33000</v>
      </c>
      <c r="L81" s="241"/>
      <c r="M81" s="241"/>
      <c r="N81" s="241"/>
      <c r="O81" s="241"/>
      <c r="P81" s="241"/>
      <c r="Q81" s="241"/>
      <c r="R81" s="384"/>
      <c r="S81" s="241"/>
      <c r="T81" s="244"/>
      <c r="U81" s="41"/>
      <c r="V81" s="12"/>
      <c r="W81" s="12"/>
      <c r="X81" s="12"/>
      <c r="Y81" s="12"/>
      <c r="Z81" s="12"/>
      <c r="AA81" s="12"/>
      <c r="AB81" s="12"/>
      <c r="AC81" s="12"/>
      <c r="AD81" s="12"/>
      <c r="AE81" s="12"/>
      <c r="AF81" s="12"/>
      <c r="AG81" s="12"/>
      <c r="AH81" s="12"/>
      <c r="AI81" s="12"/>
      <c r="AJ81" s="12"/>
      <c r="AK81" s="12"/>
      <c r="AL81" s="12"/>
      <c r="AM81" s="12"/>
      <c r="AN81" s="12"/>
      <c r="AO81" s="12"/>
      <c r="AP81" s="12"/>
      <c r="AQ81" s="12"/>
      <c r="AR81" s="12"/>
      <c r="AS81" s="12"/>
      <c r="AT81" s="12"/>
      <c r="AU81" s="12"/>
      <c r="AV81" s="12"/>
      <c r="AW81" s="12"/>
      <c r="AX81" s="12"/>
      <c r="AY81" s="12"/>
      <c r="AZ81" s="12"/>
      <c r="BA81" s="12"/>
      <c r="BB81" s="12"/>
      <c r="BC81" s="12"/>
      <c r="BD81" s="12"/>
      <c r="BE81" s="12"/>
      <c r="BF81" s="12"/>
      <c r="BG81" s="12"/>
      <c r="BH81" s="12"/>
      <c r="BI81" s="12"/>
      <c r="BJ81" s="12"/>
      <c r="BK81" s="12"/>
      <c r="BL81" s="12"/>
      <c r="BM81" s="12"/>
      <c r="BN81" s="12"/>
      <c r="BO81" s="12"/>
      <c r="BP81" s="12"/>
      <c r="BQ81" s="12"/>
      <c r="BR81" s="12"/>
      <c r="BS81" s="12"/>
      <c r="BT81" s="12"/>
      <c r="BU81" s="12"/>
      <c r="BV81" s="12"/>
      <c r="BW81" s="12"/>
      <c r="BX81" s="12"/>
      <c r="BY81" s="12"/>
      <c r="BZ81" s="12"/>
      <c r="CA81" s="12"/>
    </row>
    <row r="82" spans="1:79" ht="99.6" customHeight="1" x14ac:dyDescent="0.2">
      <c r="A82" s="239" t="s">
        <v>8</v>
      </c>
      <c r="B82" s="239" t="s">
        <v>10</v>
      </c>
      <c r="C82" s="239" t="s">
        <v>58</v>
      </c>
      <c r="D82" s="240" t="s">
        <v>186</v>
      </c>
      <c r="E82" s="241">
        <f>170593.46-6851.52-33148.48</f>
        <v>130593.45999999999</v>
      </c>
      <c r="F82" s="241">
        <f>E82</f>
        <v>130593.45999999999</v>
      </c>
      <c r="G82" s="241"/>
      <c r="H82" s="241"/>
      <c r="I82" s="241"/>
      <c r="J82" s="241"/>
      <c r="K82" s="241"/>
      <c r="L82" s="241"/>
      <c r="M82" s="241"/>
      <c r="N82" s="241"/>
      <c r="O82" s="241"/>
      <c r="P82" s="241">
        <v>58208</v>
      </c>
      <c r="Q82" s="241"/>
      <c r="R82" s="362" t="s">
        <v>228</v>
      </c>
      <c r="S82" s="362"/>
      <c r="T82" s="363"/>
      <c r="U82" s="36"/>
      <c r="V82" s="11"/>
    </row>
    <row r="83" spans="1:79" ht="45.75" thickBot="1" x14ac:dyDescent="0.25">
      <c r="A83" s="490" t="s">
        <v>8</v>
      </c>
      <c r="B83" s="490" t="s">
        <v>59</v>
      </c>
      <c r="C83" s="490" t="s">
        <v>58</v>
      </c>
      <c r="D83" s="491" t="s">
        <v>57</v>
      </c>
      <c r="E83" s="800">
        <v>520000</v>
      </c>
      <c r="F83" s="800">
        <v>405435</v>
      </c>
      <c r="G83" s="800"/>
      <c r="H83" s="800"/>
      <c r="I83" s="800"/>
      <c r="J83" s="800"/>
      <c r="K83" s="800"/>
      <c r="L83" s="800"/>
      <c r="M83" s="801">
        <v>520000</v>
      </c>
      <c r="N83" s="802"/>
      <c r="O83" s="803" t="s">
        <v>375</v>
      </c>
      <c r="P83" s="800"/>
      <c r="Q83" s="800"/>
      <c r="R83" s="804" t="s">
        <v>374</v>
      </c>
      <c r="S83" s="492"/>
      <c r="T83" s="493"/>
      <c r="U83" s="494"/>
      <c r="V83" s="17"/>
    </row>
    <row r="84" spans="1:79" ht="12" thickBot="1" x14ac:dyDescent="0.25">
      <c r="A84" s="247"/>
      <c r="B84" s="248"/>
      <c r="C84" s="248"/>
      <c r="D84" s="249"/>
      <c r="E84" s="250">
        <f>SUM(E74:E83)</f>
        <v>1515028.9100000001</v>
      </c>
      <c r="F84" s="250">
        <f>SUM(F74:F83)</f>
        <v>1039853.1</v>
      </c>
      <c r="G84" s="250"/>
      <c r="H84" s="250"/>
      <c r="I84" s="250"/>
      <c r="J84" s="250"/>
      <c r="K84" s="250"/>
      <c r="L84" s="250"/>
      <c r="M84" s="250">
        <f>SUM(M74:M83)</f>
        <v>580000</v>
      </c>
      <c r="N84" s="250">
        <f>SUM(N74:N83)</f>
        <v>0</v>
      </c>
      <c r="O84" s="82"/>
      <c r="P84" s="250">
        <f>SUM(P74:P83)</f>
        <v>748208</v>
      </c>
      <c r="Q84" s="251"/>
      <c r="R84" s="83"/>
      <c r="S84" s="84"/>
      <c r="T84" s="373">
        <f>SUM(T74:T83)</f>
        <v>0</v>
      </c>
      <c r="U84" s="85"/>
      <c r="V84" s="17"/>
    </row>
    <row r="85" spans="1:79" ht="67.5" x14ac:dyDescent="0.2">
      <c r="A85" s="633" t="s">
        <v>47</v>
      </c>
      <c r="B85" s="634" t="s">
        <v>51</v>
      </c>
      <c r="C85" s="634" t="s">
        <v>1</v>
      </c>
      <c r="D85" s="634" t="s">
        <v>315</v>
      </c>
      <c r="E85" s="635">
        <v>60000</v>
      </c>
      <c r="F85" s="635">
        <v>30000</v>
      </c>
      <c r="G85" s="635">
        <v>30000</v>
      </c>
      <c r="H85" s="635"/>
      <c r="I85" s="635"/>
      <c r="J85" s="635"/>
      <c r="K85" s="635">
        <v>30000</v>
      </c>
      <c r="L85" s="635"/>
      <c r="M85" s="635"/>
      <c r="N85" s="636" t="s">
        <v>316</v>
      </c>
      <c r="O85" s="194"/>
      <c r="P85" s="252">
        <v>30000</v>
      </c>
      <c r="Q85" s="252"/>
      <c r="R85" s="253" t="s">
        <v>134</v>
      </c>
      <c r="S85" s="254"/>
      <c r="T85" s="255"/>
      <c r="U85" s="255"/>
      <c r="V85" s="11"/>
    </row>
    <row r="86" spans="1:79" ht="56.25" x14ac:dyDescent="0.2">
      <c r="A86" s="637" t="s">
        <v>47</v>
      </c>
      <c r="B86" s="549" t="s">
        <v>51</v>
      </c>
      <c r="C86" s="549" t="s">
        <v>1</v>
      </c>
      <c r="D86" s="549" t="s">
        <v>135</v>
      </c>
      <c r="E86" s="562">
        <v>70000</v>
      </c>
      <c r="F86" s="562">
        <v>35000</v>
      </c>
      <c r="G86" s="562">
        <v>35000</v>
      </c>
      <c r="H86" s="562"/>
      <c r="I86" s="562"/>
      <c r="J86" s="562"/>
      <c r="K86" s="562">
        <v>35000</v>
      </c>
      <c r="L86" s="562"/>
      <c r="M86" s="562"/>
      <c r="N86" s="638" t="s">
        <v>317</v>
      </c>
      <c r="O86" s="118"/>
      <c r="P86" s="256">
        <v>35000</v>
      </c>
      <c r="Q86" s="256"/>
      <c r="R86" s="257" t="s">
        <v>136</v>
      </c>
      <c r="S86" s="258"/>
      <c r="T86" s="259"/>
      <c r="U86" s="259"/>
      <c r="V86" s="11"/>
    </row>
    <row r="87" spans="1:79" ht="67.5" x14ac:dyDescent="0.2">
      <c r="A87" s="637" t="s">
        <v>47</v>
      </c>
      <c r="B87" s="549" t="s">
        <v>51</v>
      </c>
      <c r="C87" s="549" t="s">
        <v>1</v>
      </c>
      <c r="D87" s="549" t="s">
        <v>56</v>
      </c>
      <c r="E87" s="562">
        <v>60000</v>
      </c>
      <c r="F87" s="562">
        <v>25000</v>
      </c>
      <c r="G87" s="562">
        <v>25000</v>
      </c>
      <c r="H87" s="562"/>
      <c r="I87" s="562"/>
      <c r="J87" s="562"/>
      <c r="K87" s="562">
        <v>35000</v>
      </c>
      <c r="L87" s="562"/>
      <c r="M87" s="562"/>
      <c r="N87" s="639" t="s">
        <v>318</v>
      </c>
      <c r="O87" s="118"/>
      <c r="P87" s="256">
        <v>60000</v>
      </c>
      <c r="Q87" s="256"/>
      <c r="R87" s="260" t="s">
        <v>137</v>
      </c>
      <c r="S87" s="258"/>
      <c r="T87" s="261"/>
      <c r="U87" s="261"/>
      <c r="V87" s="11"/>
    </row>
    <row r="88" spans="1:79" ht="90" x14ac:dyDescent="0.2">
      <c r="A88" s="637" t="s">
        <v>47</v>
      </c>
      <c r="B88" s="549" t="s">
        <v>51</v>
      </c>
      <c r="C88" s="549" t="s">
        <v>1</v>
      </c>
      <c r="D88" s="549" t="s">
        <v>319</v>
      </c>
      <c r="E88" s="562">
        <v>40000</v>
      </c>
      <c r="F88" s="562">
        <v>25000</v>
      </c>
      <c r="G88" s="562">
        <v>25000</v>
      </c>
      <c r="H88" s="562"/>
      <c r="I88" s="562"/>
      <c r="J88" s="562"/>
      <c r="K88" s="562">
        <v>15000</v>
      </c>
      <c r="L88" s="562"/>
      <c r="M88" s="562"/>
      <c r="N88" s="638" t="s">
        <v>320</v>
      </c>
      <c r="O88" s="195" t="s">
        <v>210</v>
      </c>
      <c r="P88" s="256"/>
      <c r="Q88" s="256"/>
      <c r="R88" s="257" t="s">
        <v>138</v>
      </c>
      <c r="S88" s="258"/>
      <c r="T88" s="259"/>
      <c r="U88" s="259"/>
      <c r="V88" s="11"/>
    </row>
    <row r="89" spans="1:79" ht="78.75" x14ac:dyDescent="0.2">
      <c r="A89" s="637" t="s">
        <v>47</v>
      </c>
      <c r="B89" s="549" t="s">
        <v>51</v>
      </c>
      <c r="C89" s="549" t="s">
        <v>1</v>
      </c>
      <c r="D89" s="549" t="s">
        <v>55</v>
      </c>
      <c r="E89" s="562">
        <v>50000</v>
      </c>
      <c r="F89" s="562"/>
      <c r="G89" s="562"/>
      <c r="H89" s="562"/>
      <c r="I89" s="562"/>
      <c r="J89" s="562"/>
      <c r="K89" s="562">
        <v>50000</v>
      </c>
      <c r="L89" s="562"/>
      <c r="M89" s="562"/>
      <c r="N89" s="638" t="s">
        <v>321</v>
      </c>
      <c r="O89" s="118"/>
      <c r="P89" s="256">
        <v>25000</v>
      </c>
      <c r="Q89" s="256"/>
      <c r="R89" s="257" t="s">
        <v>140</v>
      </c>
      <c r="S89" s="258"/>
      <c r="T89" s="259"/>
      <c r="U89" s="259"/>
      <c r="V89" s="11"/>
    </row>
    <row r="90" spans="1:79" ht="22.5" x14ac:dyDescent="0.2">
      <c r="A90" s="637" t="s">
        <v>47</v>
      </c>
      <c r="B90" s="549" t="s">
        <v>51</v>
      </c>
      <c r="C90" s="549" t="s">
        <v>1</v>
      </c>
      <c r="D90" s="549" t="s">
        <v>139</v>
      </c>
      <c r="E90" s="562">
        <v>25000</v>
      </c>
      <c r="F90" s="562">
        <v>15000</v>
      </c>
      <c r="G90" s="562">
        <v>15000</v>
      </c>
      <c r="H90" s="562"/>
      <c r="I90" s="562"/>
      <c r="J90" s="562"/>
      <c r="K90" s="562">
        <v>10000</v>
      </c>
      <c r="L90" s="562"/>
      <c r="M90" s="562"/>
      <c r="N90" s="638" t="s">
        <v>322</v>
      </c>
      <c r="O90" s="118"/>
      <c r="P90" s="256">
        <v>15000</v>
      </c>
      <c r="Q90" s="256"/>
      <c r="R90" s="257" t="s">
        <v>142</v>
      </c>
      <c r="S90" s="258"/>
      <c r="T90" s="259"/>
      <c r="U90" s="262"/>
      <c r="V90" s="11"/>
    </row>
    <row r="91" spans="1:79" ht="67.5" x14ac:dyDescent="0.2">
      <c r="A91" s="637" t="s">
        <v>47</v>
      </c>
      <c r="B91" s="549" t="s">
        <v>51</v>
      </c>
      <c r="C91" s="549" t="s">
        <v>1</v>
      </c>
      <c r="D91" s="549" t="s">
        <v>141</v>
      </c>
      <c r="E91" s="562">
        <v>15000</v>
      </c>
      <c r="F91" s="562">
        <f>E91</f>
        <v>15000</v>
      </c>
      <c r="G91" s="562">
        <f>F91</f>
        <v>15000</v>
      </c>
      <c r="H91" s="562"/>
      <c r="I91" s="562"/>
      <c r="J91" s="562"/>
      <c r="K91" s="562">
        <f>J91</f>
        <v>0</v>
      </c>
      <c r="L91" s="562"/>
      <c r="M91" s="562"/>
      <c r="N91" s="638" t="s">
        <v>323</v>
      </c>
      <c r="O91" s="118"/>
      <c r="P91" s="256">
        <v>25000</v>
      </c>
      <c r="Q91" s="256"/>
      <c r="R91" s="257" t="s">
        <v>143</v>
      </c>
      <c r="S91" s="258"/>
      <c r="T91" s="259"/>
      <c r="U91" s="259"/>
      <c r="V91" s="11"/>
    </row>
    <row r="92" spans="1:79" ht="90" x14ac:dyDescent="0.2">
      <c r="A92" s="637" t="s">
        <v>47</v>
      </c>
      <c r="B92" s="549" t="s">
        <v>51</v>
      </c>
      <c r="C92" s="549" t="s">
        <v>1</v>
      </c>
      <c r="D92" s="549" t="s">
        <v>324</v>
      </c>
      <c r="E92" s="562">
        <v>25000</v>
      </c>
      <c r="F92" s="562"/>
      <c r="G92" s="562"/>
      <c r="H92" s="562"/>
      <c r="I92" s="562"/>
      <c r="J92" s="562"/>
      <c r="K92" s="562">
        <v>25000</v>
      </c>
      <c r="L92" s="562"/>
      <c r="M92" s="562"/>
      <c r="N92" s="638" t="s">
        <v>325</v>
      </c>
      <c r="O92" s="118"/>
      <c r="P92" s="256">
        <v>35000</v>
      </c>
      <c r="Q92" s="256"/>
      <c r="R92" s="257" t="s">
        <v>144</v>
      </c>
      <c r="S92" s="258"/>
      <c r="T92" s="259"/>
      <c r="U92" s="259"/>
      <c r="V92" s="11"/>
    </row>
    <row r="93" spans="1:79" ht="67.5" x14ac:dyDescent="0.2">
      <c r="A93" s="637" t="s">
        <v>47</v>
      </c>
      <c r="B93" s="549" t="s">
        <v>51</v>
      </c>
      <c r="C93" s="549" t="s">
        <v>1</v>
      </c>
      <c r="D93" s="549" t="s">
        <v>326</v>
      </c>
      <c r="E93" s="562">
        <v>30000</v>
      </c>
      <c r="F93" s="562">
        <v>10000</v>
      </c>
      <c r="G93" s="562">
        <v>10000</v>
      </c>
      <c r="H93" s="562"/>
      <c r="I93" s="562"/>
      <c r="J93" s="562"/>
      <c r="K93" s="562">
        <v>20000</v>
      </c>
      <c r="L93" s="562"/>
      <c r="M93" s="562"/>
      <c r="N93" s="638" t="s">
        <v>327</v>
      </c>
      <c r="O93" s="118"/>
      <c r="P93" s="256"/>
      <c r="Q93" s="256"/>
      <c r="R93" s="257" t="s">
        <v>145</v>
      </c>
      <c r="S93" s="258"/>
      <c r="T93" s="259"/>
      <c r="U93" s="259"/>
      <c r="V93" s="11"/>
    </row>
    <row r="94" spans="1:79" ht="22.5" x14ac:dyDescent="0.2">
      <c r="A94" s="637" t="s">
        <v>47</v>
      </c>
      <c r="B94" s="549" t="s">
        <v>51</v>
      </c>
      <c r="C94" s="549" t="s">
        <v>1</v>
      </c>
      <c r="D94" s="549" t="s">
        <v>54</v>
      </c>
      <c r="E94" s="562">
        <v>20000</v>
      </c>
      <c r="F94" s="562">
        <v>20000</v>
      </c>
      <c r="G94" s="562">
        <v>20000</v>
      </c>
      <c r="H94" s="562"/>
      <c r="I94" s="562"/>
      <c r="J94" s="562"/>
      <c r="K94" s="562"/>
      <c r="L94" s="562"/>
      <c r="M94" s="562"/>
      <c r="N94" s="638" t="s">
        <v>328</v>
      </c>
      <c r="O94" s="118"/>
      <c r="P94" s="256">
        <v>5000</v>
      </c>
      <c r="Q94" s="256"/>
      <c r="R94" s="257" t="s">
        <v>147</v>
      </c>
      <c r="S94" s="258"/>
      <c r="T94" s="263"/>
      <c r="U94" s="259"/>
      <c r="V94" s="11"/>
    </row>
    <row r="95" spans="1:79" ht="45" x14ac:dyDescent="0.2">
      <c r="A95" s="637" t="s">
        <v>47</v>
      </c>
      <c r="B95" s="549" t="s">
        <v>51</v>
      </c>
      <c r="C95" s="549" t="s">
        <v>1</v>
      </c>
      <c r="D95" s="549" t="s">
        <v>146</v>
      </c>
      <c r="E95" s="562">
        <v>15000</v>
      </c>
      <c r="F95" s="562">
        <v>15000</v>
      </c>
      <c r="G95" s="562">
        <v>15000</v>
      </c>
      <c r="H95" s="562"/>
      <c r="I95" s="562"/>
      <c r="J95" s="562"/>
      <c r="K95" s="562"/>
      <c r="L95" s="562"/>
      <c r="M95" s="562"/>
      <c r="N95" s="638" t="s">
        <v>329</v>
      </c>
      <c r="O95" s="118"/>
      <c r="P95" s="256">
        <v>160000</v>
      </c>
      <c r="Q95" s="256"/>
      <c r="R95" s="257" t="s">
        <v>148</v>
      </c>
      <c r="S95" s="258"/>
      <c r="T95" s="259"/>
      <c r="U95" s="259"/>
      <c r="V95" s="11"/>
    </row>
    <row r="96" spans="1:79" ht="45" x14ac:dyDescent="0.2">
      <c r="A96" s="637" t="s">
        <v>47</v>
      </c>
      <c r="B96" s="549" t="s">
        <v>51</v>
      </c>
      <c r="C96" s="549" t="s">
        <v>1</v>
      </c>
      <c r="D96" s="549" t="s">
        <v>15</v>
      </c>
      <c r="E96" s="562">
        <v>200000</v>
      </c>
      <c r="F96" s="562">
        <v>40000</v>
      </c>
      <c r="G96" s="562">
        <v>40000</v>
      </c>
      <c r="H96" s="562"/>
      <c r="I96" s="562"/>
      <c r="J96" s="562"/>
      <c r="K96" s="562">
        <v>160000</v>
      </c>
      <c r="L96" s="562"/>
      <c r="M96" s="562"/>
      <c r="N96" s="638" t="s">
        <v>330</v>
      </c>
      <c r="O96" s="195" t="s">
        <v>211</v>
      </c>
      <c r="P96" s="256"/>
      <c r="Q96" s="256"/>
      <c r="R96" s="257" t="s">
        <v>145</v>
      </c>
      <c r="S96" s="258"/>
      <c r="T96" s="264"/>
      <c r="U96" s="264"/>
      <c r="V96" s="11"/>
    </row>
    <row r="97" spans="1:22" ht="45" x14ac:dyDescent="0.2">
      <c r="A97" s="637" t="s">
        <v>47</v>
      </c>
      <c r="B97" s="549" t="s">
        <v>51</v>
      </c>
      <c r="C97" s="549" t="s">
        <v>1</v>
      </c>
      <c r="D97" s="549" t="s">
        <v>53</v>
      </c>
      <c r="E97" s="562">
        <v>100000</v>
      </c>
      <c r="F97" s="562"/>
      <c r="G97" s="562"/>
      <c r="H97" s="562"/>
      <c r="I97" s="562"/>
      <c r="J97" s="562"/>
      <c r="K97" s="562">
        <v>100000</v>
      </c>
      <c r="L97" s="562"/>
      <c r="M97" s="562"/>
      <c r="N97" s="638" t="s">
        <v>331</v>
      </c>
      <c r="O97" s="195"/>
      <c r="P97" s="256">
        <v>10000</v>
      </c>
      <c r="Q97" s="256"/>
      <c r="R97" s="257" t="s">
        <v>145</v>
      </c>
      <c r="S97" s="258"/>
      <c r="T97" s="265"/>
      <c r="U97" s="265"/>
      <c r="V97" s="11"/>
    </row>
    <row r="98" spans="1:22" ht="45" x14ac:dyDescent="0.2">
      <c r="A98" s="637" t="s">
        <v>47</v>
      </c>
      <c r="B98" s="549" t="s">
        <v>51</v>
      </c>
      <c r="C98" s="549" t="s">
        <v>1</v>
      </c>
      <c r="D98" s="549" t="s">
        <v>52</v>
      </c>
      <c r="E98" s="562">
        <v>10000</v>
      </c>
      <c r="F98" s="562"/>
      <c r="G98" s="562"/>
      <c r="H98" s="562"/>
      <c r="I98" s="562"/>
      <c r="J98" s="562"/>
      <c r="K98" s="562">
        <v>10000</v>
      </c>
      <c r="L98" s="562"/>
      <c r="M98" s="562"/>
      <c r="N98" s="638" t="s">
        <v>328</v>
      </c>
      <c r="O98" s="118"/>
      <c r="P98" s="256">
        <v>15000</v>
      </c>
      <c r="Q98" s="256"/>
      <c r="R98" s="257" t="s">
        <v>149</v>
      </c>
      <c r="S98" s="258"/>
      <c r="T98" s="259"/>
      <c r="U98" s="262"/>
      <c r="V98" s="11"/>
    </row>
    <row r="99" spans="1:22" ht="146.25" x14ac:dyDescent="0.2">
      <c r="A99" s="637" t="s">
        <v>47</v>
      </c>
      <c r="B99" s="549" t="s">
        <v>51</v>
      </c>
      <c r="C99" s="549" t="s">
        <v>1</v>
      </c>
      <c r="D99" s="549" t="s">
        <v>332</v>
      </c>
      <c r="E99" s="562">
        <v>18000</v>
      </c>
      <c r="F99" s="562">
        <v>18000</v>
      </c>
      <c r="G99" s="562">
        <v>18000</v>
      </c>
      <c r="H99" s="562"/>
      <c r="I99" s="562"/>
      <c r="J99" s="562"/>
      <c r="K99" s="562"/>
      <c r="L99" s="562"/>
      <c r="M99" s="562"/>
      <c r="N99" s="638" t="s">
        <v>333</v>
      </c>
      <c r="O99" s="118"/>
      <c r="P99" s="256">
        <v>150000</v>
      </c>
      <c r="Q99" s="256"/>
      <c r="R99" s="258" t="s">
        <v>239</v>
      </c>
      <c r="S99" s="258"/>
      <c r="T99" s="374"/>
      <c r="U99" s="375"/>
      <c r="V99" s="11"/>
    </row>
    <row r="100" spans="1:22" ht="123.75" x14ac:dyDescent="0.2">
      <c r="A100" s="637" t="s">
        <v>47</v>
      </c>
      <c r="B100" s="549" t="s">
        <v>49</v>
      </c>
      <c r="C100" s="549" t="s">
        <v>1</v>
      </c>
      <c r="D100" s="549" t="s">
        <v>50</v>
      </c>
      <c r="E100" s="550">
        <v>200000</v>
      </c>
      <c r="F100" s="550">
        <v>200000</v>
      </c>
      <c r="G100" s="550">
        <v>200000</v>
      </c>
      <c r="H100" s="550"/>
      <c r="I100" s="550"/>
      <c r="J100" s="550"/>
      <c r="K100" s="550"/>
      <c r="L100" s="562"/>
      <c r="M100" s="562"/>
      <c r="N100" s="638" t="s">
        <v>239</v>
      </c>
      <c r="O100" s="195" t="s">
        <v>208</v>
      </c>
      <c r="P100" s="256"/>
      <c r="Q100" s="256"/>
      <c r="R100" s="266" t="s">
        <v>220</v>
      </c>
      <c r="S100" s="258"/>
      <c r="T100" s="267"/>
      <c r="U100" s="267"/>
      <c r="V100" s="11"/>
    </row>
    <row r="101" spans="1:22" ht="78.75" x14ac:dyDescent="0.2">
      <c r="A101" s="637" t="s">
        <v>47</v>
      </c>
      <c r="B101" s="549" t="s">
        <v>49</v>
      </c>
      <c r="C101" s="549" t="s">
        <v>1</v>
      </c>
      <c r="D101" s="549" t="s">
        <v>334</v>
      </c>
      <c r="E101" s="550">
        <v>17000</v>
      </c>
      <c r="F101" s="550">
        <v>17000</v>
      </c>
      <c r="G101" s="550">
        <v>17000</v>
      </c>
      <c r="H101" s="550"/>
      <c r="I101" s="550"/>
      <c r="J101" s="550"/>
      <c r="K101" s="550"/>
      <c r="L101" s="562"/>
      <c r="M101" s="562"/>
      <c r="N101" s="638" t="s">
        <v>335</v>
      </c>
      <c r="O101" s="118"/>
      <c r="P101" s="268">
        <v>20000</v>
      </c>
      <c r="Q101" s="269"/>
      <c r="R101" s="257" t="s">
        <v>221</v>
      </c>
      <c r="S101" s="258"/>
      <c r="T101" s="400"/>
      <c r="U101" s="267"/>
      <c r="V101" s="11"/>
    </row>
    <row r="102" spans="1:22" ht="56.25" x14ac:dyDescent="0.2">
      <c r="A102" s="637" t="s">
        <v>47</v>
      </c>
      <c r="B102" s="549" t="s">
        <v>48</v>
      </c>
      <c r="C102" s="549" t="s">
        <v>1</v>
      </c>
      <c r="D102" s="549" t="s">
        <v>150</v>
      </c>
      <c r="E102" s="562">
        <v>80000</v>
      </c>
      <c r="F102" s="562">
        <v>60000</v>
      </c>
      <c r="G102" s="562">
        <v>60000</v>
      </c>
      <c r="H102" s="562"/>
      <c r="I102" s="562"/>
      <c r="J102" s="562"/>
      <c r="K102" s="562">
        <v>20000</v>
      </c>
      <c r="L102" s="640"/>
      <c r="M102" s="641"/>
      <c r="N102" s="638" t="s">
        <v>336</v>
      </c>
      <c r="O102" s="118"/>
      <c r="P102" s="256">
        <v>30000</v>
      </c>
      <c r="Q102" s="256"/>
      <c r="R102" s="266" t="s">
        <v>152</v>
      </c>
      <c r="S102" s="258"/>
      <c r="T102" s="267"/>
      <c r="U102" s="267"/>
      <c r="V102" s="11"/>
    </row>
    <row r="103" spans="1:22" ht="78.75" x14ac:dyDescent="0.2">
      <c r="A103" s="637" t="s">
        <v>47</v>
      </c>
      <c r="B103" s="549" t="s">
        <v>48</v>
      </c>
      <c r="C103" s="549" t="s">
        <v>1</v>
      </c>
      <c r="D103" s="549" t="s">
        <v>151</v>
      </c>
      <c r="E103" s="562">
        <v>30000</v>
      </c>
      <c r="F103" s="562"/>
      <c r="G103" s="562"/>
      <c r="H103" s="562"/>
      <c r="I103" s="562"/>
      <c r="J103" s="562"/>
      <c r="K103" s="562">
        <v>30000</v>
      </c>
      <c r="L103" s="562"/>
      <c r="M103" s="562"/>
      <c r="N103" s="642" t="s">
        <v>337</v>
      </c>
      <c r="O103" s="118"/>
      <c r="P103" s="256">
        <v>60000</v>
      </c>
      <c r="Q103" s="256"/>
      <c r="R103" s="266" t="s">
        <v>153</v>
      </c>
      <c r="S103" s="258"/>
      <c r="T103" s="267"/>
      <c r="U103" s="267"/>
      <c r="V103" s="11"/>
    </row>
    <row r="104" spans="1:22" ht="78.75" x14ac:dyDescent="0.2">
      <c r="A104" s="637" t="s">
        <v>47</v>
      </c>
      <c r="B104" s="549" t="s">
        <v>48</v>
      </c>
      <c r="C104" s="549" t="s">
        <v>1</v>
      </c>
      <c r="D104" s="549" t="s">
        <v>338</v>
      </c>
      <c r="E104" s="562">
        <v>70000</v>
      </c>
      <c r="F104" s="562">
        <v>10000</v>
      </c>
      <c r="G104" s="562">
        <v>10000</v>
      </c>
      <c r="H104" s="562"/>
      <c r="I104" s="562"/>
      <c r="J104" s="562"/>
      <c r="K104" s="562">
        <v>60000</v>
      </c>
      <c r="L104" s="562"/>
      <c r="M104" s="562"/>
      <c r="N104" s="642" t="s">
        <v>339</v>
      </c>
      <c r="O104" s="122"/>
      <c r="P104" s="121"/>
      <c r="Q104" s="121"/>
      <c r="R104" s="632"/>
      <c r="S104" s="274"/>
      <c r="T104" s="276"/>
      <c r="U104" s="276"/>
      <c r="V104" s="11"/>
    </row>
    <row r="105" spans="1:22" ht="67.5" x14ac:dyDescent="0.2">
      <c r="A105" s="637" t="s">
        <v>47</v>
      </c>
      <c r="B105" s="549" t="s">
        <v>48</v>
      </c>
      <c r="C105" s="549" t="s">
        <v>1</v>
      </c>
      <c r="D105" s="549" t="s">
        <v>340</v>
      </c>
      <c r="E105" s="562">
        <v>75000</v>
      </c>
      <c r="F105" s="562">
        <v>75000</v>
      </c>
      <c r="G105" s="562">
        <v>75000</v>
      </c>
      <c r="H105" s="562"/>
      <c r="I105" s="562"/>
      <c r="J105" s="562"/>
      <c r="K105" s="562"/>
      <c r="L105" s="562"/>
      <c r="M105" s="562"/>
      <c r="N105" s="642" t="s">
        <v>341</v>
      </c>
      <c r="O105" s="122"/>
      <c r="P105" s="121"/>
      <c r="Q105" s="121"/>
      <c r="R105" s="632"/>
      <c r="S105" s="274"/>
      <c r="T105" s="276"/>
      <c r="U105" s="276"/>
      <c r="V105" s="11"/>
    </row>
    <row r="106" spans="1:22" ht="67.5" x14ac:dyDescent="0.2">
      <c r="A106" s="643" t="s">
        <v>47</v>
      </c>
      <c r="B106" s="644" t="s">
        <v>48</v>
      </c>
      <c r="C106" s="644" t="s">
        <v>1</v>
      </c>
      <c r="D106" s="644" t="s">
        <v>342</v>
      </c>
      <c r="E106" s="645">
        <v>15000</v>
      </c>
      <c r="F106" s="645">
        <v>15000</v>
      </c>
      <c r="G106" s="645">
        <v>15000</v>
      </c>
      <c r="H106" s="646"/>
      <c r="I106" s="646"/>
      <c r="J106" s="646"/>
      <c r="K106" s="645"/>
      <c r="L106" s="647"/>
      <c r="M106" s="648"/>
      <c r="N106" s="649" t="s">
        <v>343</v>
      </c>
      <c r="O106" s="270"/>
      <c r="P106" s="271">
        <v>35000</v>
      </c>
      <c r="Q106" s="272"/>
      <c r="R106" s="273" t="s">
        <v>154</v>
      </c>
      <c r="S106" s="274"/>
      <c r="T106" s="275"/>
      <c r="U106" s="276"/>
      <c r="V106" s="11"/>
    </row>
    <row r="107" spans="1:22" x14ac:dyDescent="0.2">
      <c r="A107" s="403"/>
      <c r="B107" s="403"/>
      <c r="C107" s="403"/>
      <c r="D107" s="403"/>
      <c r="E107" s="405">
        <f>SUM(E85:E106)</f>
        <v>1225000</v>
      </c>
      <c r="F107" s="405">
        <f>SUM(F85:F106)</f>
        <v>625000</v>
      </c>
      <c r="G107" s="405">
        <f>SUM(G85:G106)</f>
        <v>625000</v>
      </c>
      <c r="H107" s="405"/>
      <c r="I107" s="405"/>
      <c r="J107" s="405"/>
      <c r="K107" s="405">
        <f>SUM(K85:K106)</f>
        <v>600000</v>
      </c>
      <c r="L107" s="405"/>
      <c r="M107" s="405">
        <f>SUM(M85:M106)</f>
        <v>0</v>
      </c>
      <c r="N107" s="405">
        <f>SUM(N85:N106)</f>
        <v>0</v>
      </c>
      <c r="O107" s="407"/>
      <c r="P107" s="502">
        <f>SUM(P85:P106)</f>
        <v>710000</v>
      </c>
      <c r="Q107" s="503"/>
      <c r="R107" s="406"/>
      <c r="S107" s="407"/>
      <c r="T107" s="504">
        <f>SUM(T85:T106)</f>
        <v>0</v>
      </c>
      <c r="U107" s="408"/>
      <c r="V107" s="11"/>
    </row>
    <row r="108" spans="1:22" ht="22.5" x14ac:dyDescent="0.2">
      <c r="A108" s="277" t="s">
        <v>39</v>
      </c>
      <c r="B108" s="278" t="s">
        <v>41</v>
      </c>
      <c r="C108" s="279" t="s">
        <v>1</v>
      </c>
      <c r="D108" s="805" t="s">
        <v>261</v>
      </c>
      <c r="E108" s="512">
        <v>370000</v>
      </c>
      <c r="F108" s="512">
        <v>100000</v>
      </c>
      <c r="G108" s="512">
        <v>100000</v>
      </c>
      <c r="H108" s="512"/>
      <c r="I108" s="512"/>
      <c r="J108" s="512"/>
      <c r="K108" s="512">
        <f>E108-F108</f>
        <v>270000</v>
      </c>
      <c r="L108" s="505"/>
      <c r="M108" s="505"/>
      <c r="N108" s="505"/>
      <c r="O108" s="506"/>
      <c r="P108" s="507"/>
      <c r="Q108" s="508"/>
      <c r="R108" s="509"/>
      <c r="S108" s="506"/>
      <c r="T108" s="510"/>
      <c r="U108" s="511"/>
      <c r="V108" s="11"/>
    </row>
    <row r="109" spans="1:22" x14ac:dyDescent="0.2">
      <c r="A109" s="277" t="s">
        <v>39</v>
      </c>
      <c r="B109" s="278" t="s">
        <v>41</v>
      </c>
      <c r="C109" s="279" t="s">
        <v>1</v>
      </c>
      <c r="D109" s="280" t="s">
        <v>173</v>
      </c>
      <c r="E109" s="281">
        <v>500000</v>
      </c>
      <c r="F109" s="282">
        <v>150000</v>
      </c>
      <c r="G109" s="735">
        <v>150000</v>
      </c>
      <c r="H109" s="282"/>
      <c r="I109" s="282"/>
      <c r="J109" s="282"/>
      <c r="K109" s="735">
        <v>350000</v>
      </c>
      <c r="L109" s="282"/>
      <c r="M109" s="282"/>
      <c r="N109" s="282"/>
      <c r="O109" s="282"/>
      <c r="P109" s="281">
        <v>250000</v>
      </c>
      <c r="Q109" s="281"/>
      <c r="R109" s="86" t="s">
        <v>174</v>
      </c>
      <c r="S109" s="87"/>
      <c r="T109" s="88"/>
      <c r="U109" s="88"/>
      <c r="V109" s="11"/>
    </row>
    <row r="110" spans="1:22" ht="45" x14ac:dyDescent="0.2">
      <c r="A110" s="283" t="s">
        <v>39</v>
      </c>
      <c r="B110" s="284" t="s">
        <v>41</v>
      </c>
      <c r="C110" s="285" t="s">
        <v>1</v>
      </c>
      <c r="D110" s="286" t="s">
        <v>175</v>
      </c>
      <c r="E110" s="287">
        <f>950000-98893.62</f>
        <v>851106.38</v>
      </c>
      <c r="F110" s="288">
        <v>100000</v>
      </c>
      <c r="G110" s="736">
        <f>F110</f>
        <v>100000</v>
      </c>
      <c r="H110" s="288"/>
      <c r="I110" s="288"/>
      <c r="J110" s="288"/>
      <c r="K110" s="736">
        <f>E110-F110</f>
        <v>751106.38</v>
      </c>
      <c r="L110" s="288"/>
      <c r="M110" s="288"/>
      <c r="N110" s="288"/>
      <c r="O110" s="288"/>
      <c r="P110" s="287">
        <v>450000</v>
      </c>
      <c r="Q110" s="287">
        <v>400000</v>
      </c>
      <c r="R110" s="396" t="s">
        <v>236</v>
      </c>
      <c r="S110" s="396"/>
      <c r="T110" s="397"/>
      <c r="U110" s="369"/>
      <c r="V110" s="11"/>
    </row>
    <row r="111" spans="1:22" ht="45" x14ac:dyDescent="0.2">
      <c r="A111" s="283" t="s">
        <v>39</v>
      </c>
      <c r="B111" s="284" t="s">
        <v>41</v>
      </c>
      <c r="C111" s="285" t="s">
        <v>1</v>
      </c>
      <c r="D111" s="286" t="s">
        <v>176</v>
      </c>
      <c r="E111" s="287">
        <f>F111+K111</f>
        <v>360000</v>
      </c>
      <c r="F111" s="288">
        <v>75000</v>
      </c>
      <c r="G111" s="736">
        <v>75000</v>
      </c>
      <c r="H111" s="288"/>
      <c r="I111" s="288"/>
      <c r="J111" s="288"/>
      <c r="K111" s="736">
        <v>285000</v>
      </c>
      <c r="L111" s="288"/>
      <c r="M111" s="288"/>
      <c r="N111" s="288"/>
      <c r="O111" s="288"/>
      <c r="P111" s="287">
        <v>350000</v>
      </c>
      <c r="Q111" s="287"/>
      <c r="R111" s="543" t="s">
        <v>276</v>
      </c>
      <c r="S111" s="44"/>
      <c r="T111" s="45"/>
      <c r="U111" s="42"/>
      <c r="V111" s="11"/>
    </row>
    <row r="112" spans="1:22" x14ac:dyDescent="0.2">
      <c r="A112" s="283" t="s">
        <v>39</v>
      </c>
      <c r="B112" s="284" t="s">
        <v>41</v>
      </c>
      <c r="C112" s="285" t="s">
        <v>1</v>
      </c>
      <c r="D112" s="286" t="s">
        <v>125</v>
      </c>
      <c r="E112" s="287">
        <v>350000</v>
      </c>
      <c r="F112" s="288">
        <v>0</v>
      </c>
      <c r="G112" s="734"/>
      <c r="H112" s="288"/>
      <c r="I112" s="288"/>
      <c r="J112" s="288"/>
      <c r="K112" s="736">
        <v>350000</v>
      </c>
      <c r="L112" s="288"/>
      <c r="M112" s="288"/>
      <c r="N112" s="288"/>
      <c r="O112" s="288"/>
      <c r="P112" s="287">
        <v>350000</v>
      </c>
      <c r="Q112" s="287"/>
      <c r="R112" s="43"/>
      <c r="S112" s="44"/>
      <c r="T112" s="45"/>
      <c r="U112" s="42"/>
      <c r="V112" s="11"/>
    </row>
    <row r="113" spans="1:22" ht="33.75" x14ac:dyDescent="0.2">
      <c r="A113" s="807" t="s">
        <v>39</v>
      </c>
      <c r="B113" s="806" t="s">
        <v>41</v>
      </c>
      <c r="C113" s="807" t="s">
        <v>1</v>
      </c>
      <c r="D113" s="811" t="s">
        <v>45</v>
      </c>
      <c r="E113" s="808">
        <v>65000</v>
      </c>
      <c r="F113" s="808">
        <f>E113</f>
        <v>65000</v>
      </c>
      <c r="G113" s="808">
        <f>F113</f>
        <v>65000</v>
      </c>
      <c r="H113" s="808"/>
      <c r="I113" s="808"/>
      <c r="J113" s="808"/>
      <c r="K113" s="808"/>
      <c r="L113" s="808"/>
      <c r="M113" s="808"/>
      <c r="N113" s="808"/>
      <c r="O113" s="808"/>
      <c r="P113" s="809">
        <v>60000</v>
      </c>
      <c r="Q113" s="809"/>
      <c r="R113" s="810" t="s">
        <v>376</v>
      </c>
      <c r="S113" s="44"/>
      <c r="T113" s="46"/>
      <c r="U113" s="42"/>
      <c r="V113" s="11"/>
    </row>
    <row r="114" spans="1:22" x14ac:dyDescent="0.2">
      <c r="A114" s="285" t="s">
        <v>39</v>
      </c>
      <c r="B114" s="284" t="s">
        <v>41</v>
      </c>
      <c r="C114" s="285" t="s">
        <v>1</v>
      </c>
      <c r="D114" s="286" t="s">
        <v>44</v>
      </c>
      <c r="E114" s="288">
        <v>90000</v>
      </c>
      <c r="F114" s="288">
        <v>0</v>
      </c>
      <c r="G114" s="736"/>
      <c r="H114" s="288"/>
      <c r="I114" s="288"/>
      <c r="J114" s="288"/>
      <c r="K114" s="736">
        <f>E114</f>
        <v>90000</v>
      </c>
      <c r="L114" s="288"/>
      <c r="M114" s="288"/>
      <c r="N114" s="288"/>
      <c r="O114" s="288"/>
      <c r="P114" s="290">
        <v>90000</v>
      </c>
      <c r="Q114" s="290"/>
      <c r="R114" s="43"/>
      <c r="S114" s="44"/>
      <c r="T114" s="46"/>
      <c r="U114" s="42"/>
      <c r="V114" s="11"/>
    </row>
    <row r="115" spans="1:22" ht="33.75" x14ac:dyDescent="0.2">
      <c r="A115" s="807" t="s">
        <v>39</v>
      </c>
      <c r="B115" s="806" t="s">
        <v>41</v>
      </c>
      <c r="C115" s="807" t="s">
        <v>1</v>
      </c>
      <c r="D115" s="812" t="s">
        <v>265</v>
      </c>
      <c r="E115" s="813">
        <v>29000</v>
      </c>
      <c r="F115" s="813">
        <f>E115</f>
        <v>29000</v>
      </c>
      <c r="G115" s="813">
        <f>F115</f>
        <v>29000</v>
      </c>
      <c r="H115" s="813"/>
      <c r="I115" s="813"/>
      <c r="J115" s="813"/>
      <c r="K115" s="813"/>
      <c r="L115" s="813"/>
      <c r="M115" s="813"/>
      <c r="N115" s="813"/>
      <c r="O115" s="813"/>
      <c r="P115" s="814">
        <v>25000</v>
      </c>
      <c r="Q115" s="814"/>
      <c r="R115" s="815" t="s">
        <v>377</v>
      </c>
      <c r="S115" s="48"/>
      <c r="T115" s="49"/>
      <c r="U115" s="42"/>
      <c r="V115" s="11"/>
    </row>
    <row r="116" spans="1:22" ht="33.75" x14ac:dyDescent="0.2">
      <c r="A116" s="807" t="s">
        <v>39</v>
      </c>
      <c r="B116" s="806" t="s">
        <v>41</v>
      </c>
      <c r="C116" s="807" t="s">
        <v>1</v>
      </c>
      <c r="D116" s="816" t="s">
        <v>43</v>
      </c>
      <c r="E116" s="813">
        <v>35000</v>
      </c>
      <c r="F116" s="813">
        <f>E116</f>
        <v>35000</v>
      </c>
      <c r="G116" s="813">
        <f>F116</f>
        <v>35000</v>
      </c>
      <c r="H116" s="813"/>
      <c r="I116" s="813"/>
      <c r="J116" s="813"/>
      <c r="K116" s="813"/>
      <c r="L116" s="813"/>
      <c r="M116" s="813"/>
      <c r="N116" s="813"/>
      <c r="O116" s="813"/>
      <c r="P116" s="814">
        <v>35000</v>
      </c>
      <c r="Q116" s="814"/>
      <c r="R116" s="815" t="s">
        <v>378</v>
      </c>
      <c r="S116" s="817"/>
      <c r="T116" s="818"/>
      <c r="U116" s="819"/>
      <c r="V116" s="11"/>
    </row>
    <row r="117" spans="1:22" ht="22.5" x14ac:dyDescent="0.2">
      <c r="A117" s="283" t="s">
        <v>39</v>
      </c>
      <c r="B117" s="284" t="s">
        <v>41</v>
      </c>
      <c r="C117" s="285" t="s">
        <v>1</v>
      </c>
      <c r="D117" s="286" t="s">
        <v>177</v>
      </c>
      <c r="E117" s="287">
        <v>250000</v>
      </c>
      <c r="F117" s="287">
        <v>0</v>
      </c>
      <c r="G117" s="737"/>
      <c r="H117" s="287"/>
      <c r="I117" s="287"/>
      <c r="J117" s="287"/>
      <c r="K117" s="737">
        <f>E117</f>
        <v>250000</v>
      </c>
      <c r="L117" s="287"/>
      <c r="M117" s="287"/>
      <c r="N117" s="287"/>
      <c r="O117" s="287"/>
      <c r="P117" s="291">
        <v>150000</v>
      </c>
      <c r="Q117" s="291">
        <v>100000</v>
      </c>
      <c r="R117" s="43"/>
      <c r="S117" s="44"/>
      <c r="T117" s="45"/>
      <c r="U117" s="42"/>
      <c r="V117" s="11"/>
    </row>
    <row r="118" spans="1:22" ht="22.5" x14ac:dyDescent="0.2">
      <c r="A118" s="283" t="s">
        <v>39</v>
      </c>
      <c r="B118" s="284" t="s">
        <v>41</v>
      </c>
      <c r="C118" s="285" t="s">
        <v>1</v>
      </c>
      <c r="D118" s="286" t="s">
        <v>126</v>
      </c>
      <c r="E118" s="287">
        <v>150000</v>
      </c>
      <c r="F118" s="287">
        <v>0</v>
      </c>
      <c r="G118" s="737"/>
      <c r="H118" s="287"/>
      <c r="I118" s="287"/>
      <c r="J118" s="287"/>
      <c r="K118" s="737">
        <f>E118</f>
        <v>150000</v>
      </c>
      <c r="L118" s="287"/>
      <c r="M118" s="287"/>
      <c r="N118" s="287"/>
      <c r="O118" s="287"/>
      <c r="P118" s="287">
        <v>150000</v>
      </c>
      <c r="Q118" s="287"/>
      <c r="R118" s="43"/>
      <c r="S118" s="44"/>
      <c r="T118" s="45"/>
      <c r="U118" s="42"/>
      <c r="V118" s="11"/>
    </row>
    <row r="119" spans="1:22" x14ac:dyDescent="0.2">
      <c r="A119" s="283" t="s">
        <v>39</v>
      </c>
      <c r="B119" s="284" t="s">
        <v>41</v>
      </c>
      <c r="C119" s="285" t="s">
        <v>1</v>
      </c>
      <c r="D119" s="289" t="s">
        <v>42</v>
      </c>
      <c r="E119" s="287">
        <v>60000</v>
      </c>
      <c r="F119" s="287">
        <f>E119</f>
        <v>60000</v>
      </c>
      <c r="G119" s="737">
        <f>F119</f>
        <v>60000</v>
      </c>
      <c r="H119" s="287"/>
      <c r="I119" s="287"/>
      <c r="J119" s="287"/>
      <c r="K119" s="737"/>
      <c r="L119" s="287"/>
      <c r="M119" s="287"/>
      <c r="N119" s="287"/>
      <c r="O119" s="287"/>
      <c r="P119" s="287">
        <v>40000</v>
      </c>
      <c r="Q119" s="287"/>
      <c r="R119" s="43" t="s">
        <v>266</v>
      </c>
      <c r="S119" s="44"/>
      <c r="T119" s="45"/>
      <c r="U119" s="42"/>
      <c r="V119" s="11"/>
    </row>
    <row r="120" spans="1:22" x14ac:dyDescent="0.2">
      <c r="A120" s="283" t="s">
        <v>39</v>
      </c>
      <c r="B120" s="284" t="s">
        <v>41</v>
      </c>
      <c r="C120" s="285" t="s">
        <v>1</v>
      </c>
      <c r="D120" s="289" t="s">
        <v>267</v>
      </c>
      <c r="E120" s="287">
        <v>35000</v>
      </c>
      <c r="F120" s="287">
        <v>35000</v>
      </c>
      <c r="G120" s="737">
        <f>F120</f>
        <v>35000</v>
      </c>
      <c r="H120" s="287"/>
      <c r="I120" s="287"/>
      <c r="J120" s="287"/>
      <c r="K120" s="737"/>
      <c r="L120" s="287"/>
      <c r="M120" s="287"/>
      <c r="N120" s="287"/>
      <c r="O120" s="287"/>
      <c r="P120" s="290">
        <v>30000</v>
      </c>
      <c r="Q120" s="290"/>
      <c r="R120" s="47" t="s">
        <v>266</v>
      </c>
      <c r="S120" s="48"/>
      <c r="T120" s="49"/>
      <c r="U120" s="42"/>
      <c r="V120" s="11"/>
    </row>
    <row r="121" spans="1:22" ht="22.5" x14ac:dyDescent="0.2">
      <c r="A121" s="283" t="s">
        <v>39</v>
      </c>
      <c r="B121" s="284" t="s">
        <v>41</v>
      </c>
      <c r="C121" s="285" t="s">
        <v>1</v>
      </c>
      <c r="D121" s="289" t="s">
        <v>40</v>
      </c>
      <c r="E121" s="287">
        <v>50000</v>
      </c>
      <c r="F121" s="287">
        <v>0</v>
      </c>
      <c r="G121" s="737"/>
      <c r="H121" s="287"/>
      <c r="I121" s="287"/>
      <c r="J121" s="287"/>
      <c r="K121" s="737">
        <v>50000</v>
      </c>
      <c r="L121" s="287"/>
      <c r="M121" s="287"/>
      <c r="N121" s="287"/>
      <c r="O121" s="287"/>
      <c r="P121" s="290">
        <v>50000</v>
      </c>
      <c r="Q121" s="290"/>
      <c r="R121" s="47"/>
      <c r="S121" s="48"/>
      <c r="T121" s="49"/>
      <c r="U121" s="42"/>
      <c r="V121" s="11"/>
    </row>
    <row r="122" spans="1:22" ht="34.5" thickBot="1" x14ac:dyDescent="0.25">
      <c r="A122" s="292" t="s">
        <v>39</v>
      </c>
      <c r="B122" s="293" t="s">
        <v>38</v>
      </c>
      <c r="C122" s="293" t="s">
        <v>1</v>
      </c>
      <c r="D122" s="294" t="s">
        <v>178</v>
      </c>
      <c r="E122" s="295">
        <v>300000</v>
      </c>
      <c r="F122" s="295"/>
      <c r="G122" s="738"/>
      <c r="H122" s="295"/>
      <c r="I122" s="295"/>
      <c r="J122" s="295"/>
      <c r="K122" s="738">
        <v>70000</v>
      </c>
      <c r="L122" s="295">
        <f>E122-K122</f>
        <v>230000</v>
      </c>
      <c r="M122" s="295"/>
      <c r="N122" s="295"/>
      <c r="O122" s="295"/>
      <c r="P122" s="295" t="e">
        <f>E122-#REF!</f>
        <v>#REF!</v>
      </c>
      <c r="Q122" s="295"/>
      <c r="R122" s="89"/>
      <c r="S122" s="90"/>
      <c r="T122" s="91"/>
      <c r="U122" s="92"/>
      <c r="V122" s="11"/>
    </row>
    <row r="123" spans="1:22" ht="12" thickBot="1" x14ac:dyDescent="0.25">
      <c r="A123" s="296"/>
      <c r="B123" s="297"/>
      <c r="C123" s="297"/>
      <c r="D123" s="298"/>
      <c r="E123" s="299">
        <f>SUM(E109:E122)</f>
        <v>3125106.38</v>
      </c>
      <c r="F123" s="299">
        <f>SUM(F108:F122)</f>
        <v>649000</v>
      </c>
      <c r="G123" s="299">
        <f>SUM(G108:G122)</f>
        <v>649000</v>
      </c>
      <c r="H123" s="299"/>
      <c r="I123" s="299"/>
      <c r="J123" s="299"/>
      <c r="K123" s="299">
        <f>SUM(K108:K122)</f>
        <v>2616106.38</v>
      </c>
      <c r="L123" s="299">
        <f>SUM(L108:L122)</f>
        <v>230000</v>
      </c>
      <c r="M123" s="299">
        <f>SUM(M109:M122)</f>
        <v>0</v>
      </c>
      <c r="N123" s="299">
        <f>SUM(N109:N122)</f>
        <v>0</v>
      </c>
      <c r="O123" s="299"/>
      <c r="P123" s="299" t="e">
        <f>SUM(P109:P122)</f>
        <v>#REF!</v>
      </c>
      <c r="Q123" s="299">
        <f>SUM(Q109:Q122)</f>
        <v>500000</v>
      </c>
      <c r="R123" s="93"/>
      <c r="S123" s="94"/>
      <c r="T123" s="376">
        <f>SUM(T110:T122)</f>
        <v>0</v>
      </c>
      <c r="U123" s="95"/>
      <c r="V123" s="11"/>
    </row>
    <row r="124" spans="1:22" s="11" customFormat="1" ht="90" x14ac:dyDescent="0.2">
      <c r="A124" s="515" t="s">
        <v>32</v>
      </c>
      <c r="B124" s="515" t="s">
        <v>37</v>
      </c>
      <c r="C124" s="515" t="s">
        <v>1</v>
      </c>
      <c r="D124" s="739" t="s">
        <v>36</v>
      </c>
      <c r="E124" s="516">
        <v>206881.68</v>
      </c>
      <c r="F124" s="516">
        <f>E124</f>
        <v>206881.68</v>
      </c>
      <c r="G124" s="516">
        <f>F124</f>
        <v>206881.68</v>
      </c>
      <c r="H124" s="516"/>
      <c r="I124" s="516"/>
      <c r="J124" s="516"/>
      <c r="K124" s="516"/>
      <c r="L124" s="516"/>
      <c r="M124" s="516"/>
      <c r="N124" s="516"/>
      <c r="O124" s="517" t="s">
        <v>209</v>
      </c>
      <c r="P124" s="516"/>
      <c r="Q124" s="516"/>
      <c r="R124" s="518"/>
      <c r="S124" s="519" t="s">
        <v>262</v>
      </c>
      <c r="T124" s="520"/>
      <c r="U124" s="521"/>
    </row>
    <row r="125" spans="1:22" x14ac:dyDescent="0.2">
      <c r="A125" s="300" t="s">
        <v>32</v>
      </c>
      <c r="B125" s="301" t="s">
        <v>31</v>
      </c>
      <c r="C125" s="301" t="s">
        <v>1</v>
      </c>
      <c r="D125" s="302" t="s">
        <v>35</v>
      </c>
      <c r="E125" s="303">
        <v>30000</v>
      </c>
      <c r="F125" s="303"/>
      <c r="G125" s="303"/>
      <c r="H125" s="303"/>
      <c r="I125" s="303"/>
      <c r="J125" s="303"/>
      <c r="K125" s="303"/>
      <c r="L125" s="303"/>
      <c r="M125" s="303"/>
      <c r="N125" s="303"/>
      <c r="O125" s="303"/>
      <c r="P125" s="304">
        <v>30000</v>
      </c>
      <c r="Q125" s="305"/>
      <c r="R125" s="24"/>
      <c r="S125" s="23"/>
      <c r="T125" s="377"/>
      <c r="U125" s="50"/>
      <c r="V125" s="11"/>
    </row>
    <row r="126" spans="1:22" ht="33.75" x14ac:dyDescent="0.2">
      <c r="A126" s="300" t="s">
        <v>32</v>
      </c>
      <c r="B126" s="301" t="s">
        <v>31</v>
      </c>
      <c r="C126" s="301" t="s">
        <v>1</v>
      </c>
      <c r="D126" s="302" t="s">
        <v>34</v>
      </c>
      <c r="E126" s="303">
        <v>350000</v>
      </c>
      <c r="F126" s="303"/>
      <c r="G126" s="303"/>
      <c r="H126" s="303"/>
      <c r="I126" s="303"/>
      <c r="J126" s="303"/>
      <c r="K126" s="303"/>
      <c r="L126" s="303"/>
      <c r="M126" s="303"/>
      <c r="N126" s="306"/>
      <c r="O126" s="307" t="s">
        <v>218</v>
      </c>
      <c r="P126" s="303">
        <v>250000</v>
      </c>
      <c r="Q126" s="303"/>
      <c r="R126" s="24"/>
      <c r="S126" s="23"/>
      <c r="T126" s="377"/>
      <c r="U126" s="50"/>
      <c r="V126" s="11"/>
    </row>
    <row r="127" spans="1:22" x14ac:dyDescent="0.2">
      <c r="A127" s="300" t="s">
        <v>32</v>
      </c>
      <c r="B127" s="301" t="s">
        <v>31</v>
      </c>
      <c r="C127" s="301" t="s">
        <v>1</v>
      </c>
      <c r="D127" s="308" t="s">
        <v>172</v>
      </c>
      <c r="E127" s="303">
        <v>250000</v>
      </c>
      <c r="F127" s="303"/>
      <c r="G127" s="303"/>
      <c r="H127" s="303"/>
      <c r="I127" s="303"/>
      <c r="J127" s="303"/>
      <c r="K127" s="303"/>
      <c r="L127" s="303"/>
      <c r="M127" s="303"/>
      <c r="N127" s="303"/>
      <c r="O127" s="303"/>
      <c r="P127" s="303">
        <v>250000</v>
      </c>
      <c r="Q127" s="303"/>
      <c r="R127" s="24"/>
      <c r="S127" s="23"/>
      <c r="T127" s="377"/>
      <c r="U127" s="50"/>
      <c r="V127" s="11"/>
    </row>
    <row r="128" spans="1:22" ht="127.9" customHeight="1" x14ac:dyDescent="0.2">
      <c r="A128" s="300" t="s">
        <v>32</v>
      </c>
      <c r="B128" s="301" t="s">
        <v>31</v>
      </c>
      <c r="C128" s="301" t="s">
        <v>1</v>
      </c>
      <c r="D128" s="740" t="s">
        <v>97</v>
      </c>
      <c r="E128" s="303">
        <v>223000</v>
      </c>
      <c r="F128" s="303">
        <f>E128</f>
        <v>223000</v>
      </c>
      <c r="G128" s="303">
        <f>F128</f>
        <v>223000</v>
      </c>
      <c r="H128" s="303"/>
      <c r="I128" s="303"/>
      <c r="J128" s="303"/>
      <c r="K128" s="303"/>
      <c r="L128" s="303"/>
      <c r="M128" s="303"/>
      <c r="N128" s="303"/>
      <c r="O128" s="309"/>
      <c r="P128" s="303">
        <v>150000</v>
      </c>
      <c r="Q128" s="303"/>
      <c r="R128" s="24"/>
      <c r="S128" s="364" t="s">
        <v>233</v>
      </c>
      <c r="T128" s="378"/>
      <c r="U128" s="387"/>
      <c r="V128" s="11"/>
    </row>
    <row r="129" spans="1:22" ht="90" x14ac:dyDescent="0.2">
      <c r="A129" s="300" t="s">
        <v>32</v>
      </c>
      <c r="B129" s="301" t="s">
        <v>31</v>
      </c>
      <c r="C129" s="301" t="s">
        <v>1</v>
      </c>
      <c r="D129" s="740" t="s">
        <v>244</v>
      </c>
      <c r="E129" s="303">
        <v>100000</v>
      </c>
      <c r="F129" s="303">
        <v>50000</v>
      </c>
      <c r="G129" s="303">
        <f>F129</f>
        <v>50000</v>
      </c>
      <c r="H129" s="303"/>
      <c r="I129" s="303"/>
      <c r="J129" s="303"/>
      <c r="K129" s="303"/>
      <c r="L129" s="303"/>
      <c r="M129" s="303"/>
      <c r="N129" s="303"/>
      <c r="O129" s="310"/>
      <c r="P129" s="304">
        <v>150000</v>
      </c>
      <c r="Q129" s="304">
        <v>50000</v>
      </c>
      <c r="R129" s="24"/>
      <c r="S129" s="364" t="s">
        <v>231</v>
      </c>
      <c r="T129" s="378"/>
      <c r="U129" s="387"/>
      <c r="V129" s="11"/>
    </row>
    <row r="130" spans="1:22" ht="75.599999999999994" customHeight="1" x14ac:dyDescent="0.2">
      <c r="A130" s="300" t="s">
        <v>32</v>
      </c>
      <c r="B130" s="301" t="s">
        <v>31</v>
      </c>
      <c r="C130" s="301" t="s">
        <v>1</v>
      </c>
      <c r="D130" s="740" t="s">
        <v>98</v>
      </c>
      <c r="E130" s="303">
        <v>395505.11</v>
      </c>
      <c r="F130" s="303"/>
      <c r="G130" s="303"/>
      <c r="H130" s="303"/>
      <c r="I130" s="303"/>
      <c r="J130" s="303"/>
      <c r="K130" s="303">
        <v>375683.49</v>
      </c>
      <c r="L130" s="303"/>
      <c r="M130" s="303">
        <v>139500</v>
      </c>
      <c r="N130" s="303"/>
      <c r="O130" s="107" t="s">
        <v>225</v>
      </c>
      <c r="P130" s="305"/>
      <c r="Q130" s="305"/>
      <c r="R130" s="24"/>
      <c r="S130" s="364" t="s">
        <v>263</v>
      </c>
      <c r="T130" s="378"/>
      <c r="U130" s="50"/>
      <c r="V130" s="11"/>
    </row>
    <row r="131" spans="1:22" ht="22.5" x14ac:dyDescent="0.2">
      <c r="A131" s="300" t="s">
        <v>32</v>
      </c>
      <c r="B131" s="301" t="s">
        <v>31</v>
      </c>
      <c r="C131" s="301" t="s">
        <v>1</v>
      </c>
      <c r="D131" s="302" t="s">
        <v>33</v>
      </c>
      <c r="E131" s="303">
        <v>25000</v>
      </c>
      <c r="F131" s="303"/>
      <c r="G131" s="303"/>
      <c r="H131" s="303"/>
      <c r="I131" s="303"/>
      <c r="J131" s="303"/>
      <c r="K131" s="303">
        <v>25000</v>
      </c>
      <c r="L131" s="303"/>
      <c r="M131" s="303"/>
      <c r="N131" s="303"/>
      <c r="O131" s="303"/>
      <c r="P131" s="303">
        <v>25000</v>
      </c>
      <c r="Q131" s="303"/>
      <c r="R131" s="24"/>
      <c r="S131" s="23"/>
      <c r="T131" s="377"/>
      <c r="U131" s="50"/>
      <c r="V131" s="11"/>
    </row>
    <row r="132" spans="1:22" ht="33.75" x14ac:dyDescent="0.2">
      <c r="A132" s="300" t="s">
        <v>32</v>
      </c>
      <c r="B132" s="301" t="s">
        <v>31</v>
      </c>
      <c r="C132" s="301" t="s">
        <v>1</v>
      </c>
      <c r="D132" s="302" t="s">
        <v>30</v>
      </c>
      <c r="E132" s="303">
        <v>50000</v>
      </c>
      <c r="F132" s="303"/>
      <c r="G132" s="303"/>
      <c r="H132" s="303"/>
      <c r="I132" s="303"/>
      <c r="J132" s="303"/>
      <c r="K132" s="303">
        <f>E132</f>
        <v>50000</v>
      </c>
      <c r="L132" s="303"/>
      <c r="M132" s="303"/>
      <c r="N132" s="303"/>
      <c r="O132" s="303"/>
      <c r="P132" s="303">
        <v>50000</v>
      </c>
      <c r="Q132" s="303"/>
      <c r="R132" s="24"/>
      <c r="S132" s="23"/>
      <c r="T132" s="377"/>
      <c r="U132" s="50"/>
      <c r="V132" s="11"/>
    </row>
    <row r="133" spans="1:22" ht="12" thickBot="1" x14ac:dyDescent="0.25">
      <c r="A133" s="522" t="s">
        <v>32</v>
      </c>
      <c r="B133" s="523" t="s">
        <v>31</v>
      </c>
      <c r="C133" s="523" t="s">
        <v>1</v>
      </c>
      <c r="D133" s="524" t="s">
        <v>264</v>
      </c>
      <c r="E133" s="410">
        <v>100000</v>
      </c>
      <c r="F133" s="410">
        <v>100000</v>
      </c>
      <c r="G133" s="410">
        <f>F133</f>
        <v>100000</v>
      </c>
      <c r="H133" s="410"/>
      <c r="I133" s="410"/>
      <c r="J133" s="410"/>
      <c r="K133" s="312"/>
      <c r="L133" s="312"/>
      <c r="M133" s="312"/>
      <c r="N133" s="303"/>
      <c r="O133" s="312"/>
      <c r="P133" s="312"/>
      <c r="Q133" s="312"/>
      <c r="R133" s="96"/>
      <c r="S133" s="97"/>
      <c r="T133" s="379"/>
      <c r="U133" s="98"/>
      <c r="V133" s="11"/>
    </row>
    <row r="134" spans="1:22" ht="12" thickBot="1" x14ac:dyDescent="0.25">
      <c r="A134" s="213"/>
      <c r="B134" s="178"/>
      <c r="C134" s="178"/>
      <c r="D134" s="179"/>
      <c r="E134" s="182">
        <f>SUM(E124:E133)</f>
        <v>1730386.79</v>
      </c>
      <c r="F134" s="182">
        <f>SUM(F124:F133)</f>
        <v>579881.67999999993</v>
      </c>
      <c r="G134" s="182">
        <f>SUM(G124:G133)</f>
        <v>579881.67999999993</v>
      </c>
      <c r="H134" s="182"/>
      <c r="I134" s="182"/>
      <c r="J134" s="182"/>
      <c r="K134" s="182"/>
      <c r="L134" s="182"/>
      <c r="M134" s="182">
        <f>SUM(M124:M133)</f>
        <v>139500</v>
      </c>
      <c r="N134" s="182">
        <f>SUM(N124:N133)</f>
        <v>0</v>
      </c>
      <c r="O134" s="183"/>
      <c r="P134" s="182">
        <f>SUM(P124:P133)</f>
        <v>905000</v>
      </c>
      <c r="Q134" s="182">
        <f>SUM(Q124:Q133)</f>
        <v>50000</v>
      </c>
      <c r="R134" s="75"/>
      <c r="S134" s="79"/>
      <c r="T134" s="381" t="e">
        <f>T124+T125+T126+T127+#REF!+T128+T129+T130+#REF!+#REF!+#REF!+T131+#REF!+T132+#REF!</f>
        <v>#REF!</v>
      </c>
      <c r="U134" s="99"/>
      <c r="V134" s="11"/>
    </row>
    <row r="135" spans="1:22" ht="45" x14ac:dyDescent="0.2">
      <c r="A135" s="594" t="s">
        <v>23</v>
      </c>
      <c r="B135" s="595" t="s">
        <v>24</v>
      </c>
      <c r="C135" s="595" t="s">
        <v>1</v>
      </c>
      <c r="D135" s="595" t="s">
        <v>156</v>
      </c>
      <c r="E135" s="596">
        <v>150000</v>
      </c>
      <c r="F135" s="596">
        <v>50000</v>
      </c>
      <c r="G135" s="596">
        <v>50000</v>
      </c>
      <c r="H135" s="596"/>
      <c r="I135" s="596"/>
      <c r="J135" s="596"/>
      <c r="K135" s="596">
        <v>100000</v>
      </c>
      <c r="L135" s="596"/>
      <c r="M135" s="596"/>
      <c r="N135" s="650" t="s">
        <v>344</v>
      </c>
      <c r="O135" s="134"/>
      <c r="P135" s="135">
        <v>100000</v>
      </c>
      <c r="Q135" s="135"/>
      <c r="R135" s="313" t="s">
        <v>155</v>
      </c>
      <c r="S135" s="216"/>
      <c r="T135" s="314"/>
      <c r="U135" s="315"/>
      <c r="V135" s="11"/>
    </row>
    <row r="136" spans="1:22" ht="45" x14ac:dyDescent="0.2">
      <c r="A136" s="594" t="s">
        <v>23</v>
      </c>
      <c r="B136" s="595" t="s">
        <v>24</v>
      </c>
      <c r="C136" s="595" t="s">
        <v>1</v>
      </c>
      <c r="D136" s="595" t="s">
        <v>345</v>
      </c>
      <c r="E136" s="596">
        <v>100000</v>
      </c>
      <c r="F136" s="596">
        <v>80000</v>
      </c>
      <c r="G136" s="596">
        <v>80000</v>
      </c>
      <c r="H136" s="596"/>
      <c r="I136" s="596"/>
      <c r="J136" s="596"/>
      <c r="K136" s="596">
        <v>20000</v>
      </c>
      <c r="L136" s="596"/>
      <c r="M136" s="596"/>
      <c r="N136" s="650" t="s">
        <v>344</v>
      </c>
      <c r="O136" s="134"/>
      <c r="P136" s="135"/>
      <c r="Q136" s="135"/>
      <c r="R136" s="313" t="s">
        <v>157</v>
      </c>
      <c r="S136" s="216"/>
      <c r="T136" s="314"/>
      <c r="U136" s="315"/>
      <c r="V136" s="11"/>
    </row>
    <row r="137" spans="1:22" ht="45" x14ac:dyDescent="0.2">
      <c r="A137" s="594" t="s">
        <v>23</v>
      </c>
      <c r="B137" s="595" t="s">
        <v>24</v>
      </c>
      <c r="C137" s="595" t="s">
        <v>1</v>
      </c>
      <c r="D137" s="595" t="s">
        <v>28</v>
      </c>
      <c r="E137" s="596">
        <v>60000</v>
      </c>
      <c r="F137" s="596">
        <v>20000</v>
      </c>
      <c r="G137" s="596">
        <v>20000</v>
      </c>
      <c r="H137" s="596"/>
      <c r="I137" s="596"/>
      <c r="J137" s="596"/>
      <c r="K137" s="596">
        <v>40000</v>
      </c>
      <c r="L137" s="596"/>
      <c r="M137" s="596"/>
      <c r="N137" s="590" t="s">
        <v>346</v>
      </c>
      <c r="O137" s="134"/>
      <c r="P137" s="135">
        <v>20000</v>
      </c>
      <c r="Q137" s="135">
        <v>20000</v>
      </c>
      <c r="R137" s="215" t="s">
        <v>158</v>
      </c>
      <c r="S137" s="216"/>
      <c r="T137" s="314"/>
      <c r="U137" s="315"/>
      <c r="V137" s="11"/>
    </row>
    <row r="138" spans="1:22" ht="22.5" x14ac:dyDescent="0.2">
      <c r="A138" s="594" t="s">
        <v>23</v>
      </c>
      <c r="B138" s="595" t="s">
        <v>24</v>
      </c>
      <c r="C138" s="595" t="s">
        <v>1</v>
      </c>
      <c r="D138" s="595" t="s">
        <v>347</v>
      </c>
      <c r="E138" s="596">
        <v>50000</v>
      </c>
      <c r="F138" s="596">
        <v>50000</v>
      </c>
      <c r="G138" s="596">
        <v>50000</v>
      </c>
      <c r="H138" s="596"/>
      <c r="I138" s="596"/>
      <c r="J138" s="596"/>
      <c r="K138" s="596"/>
      <c r="L138" s="596"/>
      <c r="M138" s="596"/>
      <c r="N138" s="590" t="s">
        <v>348</v>
      </c>
      <c r="O138" s="134"/>
      <c r="P138" s="135">
        <v>15000</v>
      </c>
      <c r="Q138" s="135"/>
      <c r="R138" s="215" t="s">
        <v>142</v>
      </c>
      <c r="S138" s="216"/>
      <c r="T138" s="217"/>
      <c r="U138" s="315"/>
      <c r="V138" s="11"/>
    </row>
    <row r="139" spans="1:22" ht="78.75" x14ac:dyDescent="0.2">
      <c r="A139" s="594" t="s">
        <v>23</v>
      </c>
      <c r="B139" s="595" t="s">
        <v>24</v>
      </c>
      <c r="C139" s="595" t="s">
        <v>1</v>
      </c>
      <c r="D139" s="595" t="s">
        <v>141</v>
      </c>
      <c r="E139" s="596">
        <v>30000</v>
      </c>
      <c r="F139" s="596">
        <v>15000</v>
      </c>
      <c r="G139" s="596">
        <v>15000</v>
      </c>
      <c r="H139" s="596"/>
      <c r="I139" s="596"/>
      <c r="J139" s="596"/>
      <c r="K139" s="596">
        <v>15000</v>
      </c>
      <c r="L139" s="596"/>
      <c r="M139" s="596"/>
      <c r="N139" s="590" t="s">
        <v>349</v>
      </c>
      <c r="O139" s="133"/>
      <c r="P139" s="135">
        <v>10000</v>
      </c>
      <c r="Q139" s="135"/>
      <c r="R139" s="215" t="s">
        <v>160</v>
      </c>
      <c r="S139" s="216"/>
      <c r="T139" s="217"/>
      <c r="U139" s="217"/>
      <c r="V139" s="11"/>
    </row>
    <row r="140" spans="1:22" ht="33.75" x14ac:dyDescent="0.2">
      <c r="A140" s="594" t="s">
        <v>23</v>
      </c>
      <c r="B140" s="595" t="s">
        <v>24</v>
      </c>
      <c r="C140" s="595" t="s">
        <v>1</v>
      </c>
      <c r="D140" s="595" t="s">
        <v>159</v>
      </c>
      <c r="E140" s="596">
        <v>15000</v>
      </c>
      <c r="F140" s="596">
        <v>15000</v>
      </c>
      <c r="G140" s="596">
        <v>15000</v>
      </c>
      <c r="H140" s="596"/>
      <c r="I140" s="651"/>
      <c r="J140" s="651"/>
      <c r="K140" s="596">
        <v>0</v>
      </c>
      <c r="L140" s="596"/>
      <c r="M140" s="596"/>
      <c r="N140" s="590" t="s">
        <v>350</v>
      </c>
      <c r="O140" s="316" t="s">
        <v>212</v>
      </c>
      <c r="P140" s="135"/>
      <c r="Q140" s="135"/>
      <c r="R140" s="215" t="s">
        <v>162</v>
      </c>
      <c r="S140" s="216"/>
      <c r="T140" s="217"/>
      <c r="U140" s="217"/>
      <c r="V140" s="11"/>
    </row>
    <row r="141" spans="1:22" ht="33.75" x14ac:dyDescent="0.2">
      <c r="A141" s="594" t="s">
        <v>23</v>
      </c>
      <c r="B141" s="595" t="s">
        <v>24</v>
      </c>
      <c r="C141" s="595" t="s">
        <v>1</v>
      </c>
      <c r="D141" s="595" t="s">
        <v>161</v>
      </c>
      <c r="E141" s="596">
        <v>60000</v>
      </c>
      <c r="F141" s="596">
        <v>30000</v>
      </c>
      <c r="G141" s="596">
        <v>30000</v>
      </c>
      <c r="H141" s="596"/>
      <c r="I141" s="596"/>
      <c r="J141" s="596"/>
      <c r="K141" s="596">
        <v>30000</v>
      </c>
      <c r="L141" s="596"/>
      <c r="M141" s="596"/>
      <c r="N141" s="590" t="s">
        <v>287</v>
      </c>
      <c r="O141" s="134"/>
      <c r="P141" s="135">
        <v>25000</v>
      </c>
      <c r="Q141" s="135"/>
      <c r="R141" s="215" t="s">
        <v>163</v>
      </c>
      <c r="S141" s="216"/>
      <c r="T141" s="217"/>
      <c r="U141" s="315"/>
      <c r="V141" s="11"/>
    </row>
    <row r="142" spans="1:22" ht="45" x14ac:dyDescent="0.2">
      <c r="A142" s="594" t="s">
        <v>23</v>
      </c>
      <c r="B142" s="595" t="s">
        <v>24</v>
      </c>
      <c r="C142" s="595" t="s">
        <v>1</v>
      </c>
      <c r="D142" s="595" t="s">
        <v>29</v>
      </c>
      <c r="E142" s="596">
        <v>25000</v>
      </c>
      <c r="F142" s="596"/>
      <c r="G142" s="596"/>
      <c r="H142" s="596"/>
      <c r="I142" s="596"/>
      <c r="J142" s="596"/>
      <c r="K142" s="596">
        <v>25000</v>
      </c>
      <c r="L142" s="596"/>
      <c r="M142" s="596"/>
      <c r="N142" s="590" t="s">
        <v>351</v>
      </c>
      <c r="O142" s="134"/>
      <c r="P142" s="135">
        <v>15000</v>
      </c>
      <c r="Q142" s="135"/>
      <c r="R142" s="215" t="s">
        <v>145</v>
      </c>
      <c r="S142" s="216"/>
      <c r="T142" s="314"/>
      <c r="U142" s="315"/>
      <c r="V142" s="11"/>
    </row>
    <row r="143" spans="1:22" ht="45" x14ac:dyDescent="0.2">
      <c r="A143" s="594" t="s">
        <v>23</v>
      </c>
      <c r="B143" s="595" t="s">
        <v>24</v>
      </c>
      <c r="C143" s="595" t="s">
        <v>1</v>
      </c>
      <c r="D143" s="595" t="s">
        <v>27</v>
      </c>
      <c r="E143" s="596">
        <v>30000</v>
      </c>
      <c r="F143" s="596">
        <v>15000</v>
      </c>
      <c r="G143" s="596">
        <v>15000</v>
      </c>
      <c r="H143" s="596"/>
      <c r="I143" s="596"/>
      <c r="J143" s="596"/>
      <c r="K143" s="596">
        <v>15000</v>
      </c>
      <c r="L143" s="596"/>
      <c r="M143" s="596"/>
      <c r="N143" s="590" t="s">
        <v>328</v>
      </c>
      <c r="O143" s="134"/>
      <c r="P143" s="135">
        <v>20000</v>
      </c>
      <c r="Q143" s="135"/>
      <c r="R143" s="215" t="s">
        <v>145</v>
      </c>
      <c r="S143" s="216"/>
      <c r="T143" s="217"/>
      <c r="U143" s="217"/>
      <c r="V143" s="11"/>
    </row>
    <row r="144" spans="1:22" ht="33.75" x14ac:dyDescent="0.2">
      <c r="A144" s="594" t="s">
        <v>23</v>
      </c>
      <c r="B144" s="595" t="s">
        <v>24</v>
      </c>
      <c r="C144" s="595" t="s">
        <v>1</v>
      </c>
      <c r="D144" s="595" t="s">
        <v>164</v>
      </c>
      <c r="E144" s="596">
        <v>150000</v>
      </c>
      <c r="F144" s="596">
        <v>50000</v>
      </c>
      <c r="G144" s="596">
        <v>50000</v>
      </c>
      <c r="H144" s="596"/>
      <c r="I144" s="596"/>
      <c r="J144" s="596"/>
      <c r="K144" s="596">
        <v>100000</v>
      </c>
      <c r="L144" s="596"/>
      <c r="M144" s="596"/>
      <c r="N144" s="590" t="s">
        <v>352</v>
      </c>
      <c r="O144" s="134"/>
      <c r="P144" s="135">
        <v>50000</v>
      </c>
      <c r="Q144" s="135">
        <v>50000</v>
      </c>
      <c r="R144" s="215" t="s">
        <v>165</v>
      </c>
      <c r="S144" s="216"/>
      <c r="T144" s="217"/>
      <c r="U144" s="315"/>
      <c r="V144" s="11"/>
    </row>
    <row r="145" spans="1:22" ht="45" x14ac:dyDescent="0.2">
      <c r="A145" s="594" t="s">
        <v>23</v>
      </c>
      <c r="B145" s="595" t="s">
        <v>24</v>
      </c>
      <c r="C145" s="595" t="s">
        <v>1</v>
      </c>
      <c r="D145" s="595" t="s">
        <v>26</v>
      </c>
      <c r="E145" s="596">
        <v>250000</v>
      </c>
      <c r="F145" s="596">
        <v>0</v>
      </c>
      <c r="G145" s="596">
        <v>0</v>
      </c>
      <c r="H145" s="596"/>
      <c r="I145" s="596"/>
      <c r="J145" s="596"/>
      <c r="K145" s="596">
        <v>250000</v>
      </c>
      <c r="L145" s="596"/>
      <c r="M145" s="596"/>
      <c r="N145" s="590" t="s">
        <v>328</v>
      </c>
      <c r="O145" s="134"/>
      <c r="P145" s="135">
        <v>250000</v>
      </c>
      <c r="Q145" s="135"/>
      <c r="R145" s="215" t="s">
        <v>145</v>
      </c>
      <c r="S145" s="216"/>
      <c r="T145" s="314"/>
      <c r="U145" s="315"/>
      <c r="V145" s="11"/>
    </row>
    <row r="146" spans="1:22" ht="22.5" x14ac:dyDescent="0.2">
      <c r="A146" s="594" t="s">
        <v>23</v>
      </c>
      <c r="B146" s="595" t="s">
        <v>24</v>
      </c>
      <c r="C146" s="595" t="s">
        <v>1</v>
      </c>
      <c r="D146" s="595" t="s">
        <v>25</v>
      </c>
      <c r="E146" s="596">
        <v>50000</v>
      </c>
      <c r="F146" s="596">
        <v>25000</v>
      </c>
      <c r="G146" s="596">
        <v>25000</v>
      </c>
      <c r="H146" s="596"/>
      <c r="I146" s="596"/>
      <c r="J146" s="596"/>
      <c r="K146" s="596">
        <v>25000</v>
      </c>
      <c r="L146" s="596"/>
      <c r="M146" s="596"/>
      <c r="N146" s="590" t="s">
        <v>328</v>
      </c>
      <c r="O146" s="134"/>
      <c r="P146" s="135"/>
      <c r="Q146" s="135"/>
      <c r="R146" s="215"/>
      <c r="S146" s="216"/>
      <c r="T146" s="314"/>
      <c r="U146" s="315"/>
      <c r="V146" s="11"/>
    </row>
    <row r="147" spans="1:22" ht="22.5" x14ac:dyDescent="0.2">
      <c r="A147" s="594" t="s">
        <v>23</v>
      </c>
      <c r="B147" s="595" t="s">
        <v>24</v>
      </c>
      <c r="C147" s="595" t="s">
        <v>1</v>
      </c>
      <c r="D147" s="595" t="s">
        <v>166</v>
      </c>
      <c r="E147" s="596">
        <v>60000</v>
      </c>
      <c r="F147" s="596">
        <v>30000</v>
      </c>
      <c r="G147" s="596">
        <v>30000</v>
      </c>
      <c r="H147" s="596"/>
      <c r="I147" s="596"/>
      <c r="J147" s="596"/>
      <c r="K147" s="596">
        <v>30000</v>
      </c>
      <c r="L147" s="596"/>
      <c r="M147" s="596"/>
      <c r="N147" s="590" t="s">
        <v>328</v>
      </c>
      <c r="O147" s="134"/>
      <c r="P147" s="135"/>
      <c r="Q147" s="135"/>
      <c r="R147" s="215"/>
      <c r="S147" s="216"/>
      <c r="T147" s="314"/>
      <c r="U147" s="315"/>
      <c r="V147" s="11"/>
    </row>
    <row r="148" spans="1:22" ht="45" x14ac:dyDescent="0.2">
      <c r="A148" s="594" t="s">
        <v>23</v>
      </c>
      <c r="B148" s="595" t="s">
        <v>167</v>
      </c>
      <c r="C148" s="595" t="s">
        <v>1</v>
      </c>
      <c r="D148" s="595" t="s">
        <v>168</v>
      </c>
      <c r="E148" s="652">
        <v>15000</v>
      </c>
      <c r="F148" s="652">
        <v>15000</v>
      </c>
      <c r="G148" s="652">
        <v>15000</v>
      </c>
      <c r="H148" s="652"/>
      <c r="I148" s="652"/>
      <c r="J148" s="652"/>
      <c r="K148" s="652"/>
      <c r="L148" s="596"/>
      <c r="M148" s="596"/>
      <c r="N148" s="590" t="s">
        <v>353</v>
      </c>
      <c r="O148" s="134"/>
      <c r="P148" s="135">
        <v>25000</v>
      </c>
      <c r="Q148" s="135"/>
      <c r="R148" s="215" t="s">
        <v>145</v>
      </c>
      <c r="S148" s="216"/>
      <c r="T148" s="314"/>
      <c r="U148" s="315"/>
      <c r="V148" s="11"/>
    </row>
    <row r="149" spans="1:22" ht="45.75" thickBot="1" x14ac:dyDescent="0.25">
      <c r="A149" s="604" t="s">
        <v>23</v>
      </c>
      <c r="B149" s="605" t="s">
        <v>22</v>
      </c>
      <c r="C149" s="605" t="s">
        <v>1</v>
      </c>
      <c r="D149" s="605" t="s">
        <v>21</v>
      </c>
      <c r="E149" s="606">
        <v>45000</v>
      </c>
      <c r="F149" s="606"/>
      <c r="G149" s="606"/>
      <c r="H149" s="606"/>
      <c r="I149" s="606"/>
      <c r="J149" s="606"/>
      <c r="K149" s="606">
        <v>45000</v>
      </c>
      <c r="L149" s="606"/>
      <c r="M149" s="606"/>
      <c r="N149" s="653" t="s">
        <v>328</v>
      </c>
      <c r="O149" s="134"/>
      <c r="P149" s="135">
        <v>30000</v>
      </c>
      <c r="Q149" s="135"/>
      <c r="R149" s="215" t="s">
        <v>145</v>
      </c>
      <c r="S149" s="216"/>
      <c r="T149" s="314"/>
      <c r="U149" s="315"/>
      <c r="V149" s="11"/>
    </row>
    <row r="150" spans="1:22" ht="12" thickBot="1" x14ac:dyDescent="0.25">
      <c r="A150" s="221"/>
      <c r="B150" s="222"/>
      <c r="C150" s="222"/>
      <c r="D150" s="222"/>
      <c r="E150" s="223">
        <f>SUM(E135:E149)</f>
        <v>1090000</v>
      </c>
      <c r="F150" s="223">
        <f>SUM(F135:F149)</f>
        <v>395000</v>
      </c>
      <c r="G150" s="223">
        <f>SUM(G135:G149)</f>
        <v>395000</v>
      </c>
      <c r="H150" s="223"/>
      <c r="I150" s="223"/>
      <c r="J150" s="223"/>
      <c r="K150" s="223">
        <f>SUM(K135:K149)</f>
        <v>695000</v>
      </c>
      <c r="L150" s="223"/>
      <c r="M150" s="223">
        <f>SUM(M135:M149)</f>
        <v>0</v>
      </c>
      <c r="N150" s="223">
        <f>SUM(N135:N149)</f>
        <v>0</v>
      </c>
      <c r="O150" s="317"/>
      <c r="P150" s="223">
        <f>SUM(P135:P149)</f>
        <v>560000</v>
      </c>
      <c r="Q150" s="223">
        <f>SUM(Q135:Q149)</f>
        <v>70000</v>
      </c>
      <c r="R150" s="226"/>
      <c r="S150" s="227"/>
      <c r="T150" s="318" t="e">
        <f>#REF!+#REF!+T135+T136+T137+#REF!+T138+T139+T140+T141+T142+T143+T144+T145+T148+T149+#REF!+#REF!+#REF!</f>
        <v>#REF!</v>
      </c>
      <c r="U150" s="319"/>
      <c r="V150" s="11"/>
    </row>
    <row r="151" spans="1:22" ht="22.5" x14ac:dyDescent="0.2">
      <c r="A151" s="654" t="s">
        <v>169</v>
      </c>
      <c r="B151" s="655" t="s">
        <v>20</v>
      </c>
      <c r="C151" s="655" t="s">
        <v>1</v>
      </c>
      <c r="D151" s="655" t="s">
        <v>170</v>
      </c>
      <c r="E151" s="656">
        <v>25000</v>
      </c>
      <c r="F151" s="656">
        <v>25000</v>
      </c>
      <c r="G151" s="656">
        <v>25000</v>
      </c>
      <c r="H151" s="656"/>
      <c r="I151" s="656"/>
      <c r="J151" s="656"/>
      <c r="K151" s="656">
        <v>0</v>
      </c>
      <c r="L151" s="656"/>
      <c r="M151" s="656"/>
      <c r="N151" s="622" t="s">
        <v>287</v>
      </c>
      <c r="O151" s="146"/>
      <c r="P151" s="145">
        <v>10000</v>
      </c>
      <c r="Q151" s="145"/>
      <c r="R151" s="622" t="s">
        <v>287</v>
      </c>
      <c r="S151" s="229"/>
      <c r="T151" s="320"/>
      <c r="U151" s="321"/>
      <c r="V151" s="11"/>
    </row>
    <row r="152" spans="1:22" ht="33.75" x14ac:dyDescent="0.2">
      <c r="A152" s="654" t="s">
        <v>17</v>
      </c>
      <c r="B152" s="655" t="s">
        <v>20</v>
      </c>
      <c r="C152" s="655" t="s">
        <v>1</v>
      </c>
      <c r="D152" s="655" t="s">
        <v>171</v>
      </c>
      <c r="E152" s="657">
        <v>30000</v>
      </c>
      <c r="F152" s="657">
        <v>10000</v>
      </c>
      <c r="G152" s="657">
        <v>10000</v>
      </c>
      <c r="H152" s="657"/>
      <c r="I152" s="657"/>
      <c r="J152" s="657"/>
      <c r="K152" s="657">
        <v>20000</v>
      </c>
      <c r="L152" s="657"/>
      <c r="M152" s="657"/>
      <c r="N152" s="622" t="s">
        <v>354</v>
      </c>
      <c r="O152" s="154"/>
      <c r="P152" s="155"/>
      <c r="Q152" s="155"/>
      <c r="R152" s="622" t="s">
        <v>354</v>
      </c>
      <c r="S152" s="231"/>
      <c r="T152" s="322"/>
      <c r="U152" s="322"/>
      <c r="V152" s="11"/>
    </row>
    <row r="153" spans="1:22" ht="22.5" x14ac:dyDescent="0.2">
      <c r="A153" s="654" t="s">
        <v>17</v>
      </c>
      <c r="B153" s="655" t="s">
        <v>20</v>
      </c>
      <c r="C153" s="655" t="s">
        <v>1</v>
      </c>
      <c r="D153" s="655" t="s">
        <v>355</v>
      </c>
      <c r="E153" s="656">
        <v>40000</v>
      </c>
      <c r="F153" s="657"/>
      <c r="G153" s="657"/>
      <c r="H153" s="657"/>
      <c r="I153" s="657"/>
      <c r="J153" s="657"/>
      <c r="K153" s="657">
        <v>40000</v>
      </c>
      <c r="L153" s="657"/>
      <c r="M153" s="657"/>
      <c r="N153" s="622" t="s">
        <v>356</v>
      </c>
      <c r="O153" s="154"/>
      <c r="P153" s="153">
        <v>20000</v>
      </c>
      <c r="Q153" s="153"/>
      <c r="R153" s="622" t="s">
        <v>356</v>
      </c>
      <c r="S153" s="231"/>
      <c r="T153" s="322"/>
      <c r="U153" s="323"/>
      <c r="V153" s="11"/>
    </row>
    <row r="154" spans="1:22" ht="45" x14ac:dyDescent="0.2">
      <c r="A154" s="654" t="s">
        <v>17</v>
      </c>
      <c r="B154" s="655" t="s">
        <v>18</v>
      </c>
      <c r="C154" s="655" t="s">
        <v>1</v>
      </c>
      <c r="D154" s="658" t="s">
        <v>19</v>
      </c>
      <c r="E154" s="659">
        <v>90000</v>
      </c>
      <c r="F154" s="657">
        <v>20000</v>
      </c>
      <c r="G154" s="657">
        <v>20000</v>
      </c>
      <c r="H154" s="657"/>
      <c r="I154" s="657"/>
      <c r="J154" s="657"/>
      <c r="K154" s="657">
        <v>70000</v>
      </c>
      <c r="L154" s="657"/>
      <c r="M154" s="657"/>
      <c r="N154" s="622" t="s">
        <v>328</v>
      </c>
      <c r="O154" s="324" t="s">
        <v>213</v>
      </c>
      <c r="P154" s="153"/>
      <c r="Q154" s="153"/>
      <c r="R154" s="622" t="s">
        <v>328</v>
      </c>
      <c r="S154" s="231"/>
      <c r="T154" s="325"/>
      <c r="U154" s="323"/>
      <c r="V154" s="11"/>
    </row>
    <row r="155" spans="1:22" ht="45.75" thickBot="1" x14ac:dyDescent="0.25">
      <c r="A155" s="625" t="s">
        <v>17</v>
      </c>
      <c r="B155" s="626" t="s">
        <v>16</v>
      </c>
      <c r="C155" s="626" t="s">
        <v>1</v>
      </c>
      <c r="D155" s="626" t="s">
        <v>15</v>
      </c>
      <c r="E155" s="627">
        <v>20000</v>
      </c>
      <c r="F155" s="627">
        <v>10000</v>
      </c>
      <c r="G155" s="627">
        <v>10000</v>
      </c>
      <c r="H155" s="627"/>
      <c r="I155" s="627"/>
      <c r="J155" s="627"/>
      <c r="K155" s="627">
        <v>10000</v>
      </c>
      <c r="L155" s="627"/>
      <c r="M155" s="627"/>
      <c r="N155" s="629" t="s">
        <v>328</v>
      </c>
      <c r="O155" s="154"/>
      <c r="P155" s="155"/>
      <c r="Q155" s="155"/>
      <c r="R155" s="629" t="s">
        <v>328</v>
      </c>
      <c r="S155" s="231"/>
      <c r="T155" s="322"/>
      <c r="U155" s="326"/>
      <c r="V155" s="11"/>
    </row>
    <row r="156" spans="1:22" ht="12" thickBot="1" x14ac:dyDescent="0.25">
      <c r="A156" s="167"/>
      <c r="B156" s="168"/>
      <c r="C156" s="168"/>
      <c r="D156" s="168"/>
      <c r="E156" s="169">
        <f>SUM(E151:E155)</f>
        <v>205000</v>
      </c>
      <c r="F156" s="169">
        <f>SUM(F151:F155)</f>
        <v>65000</v>
      </c>
      <c r="G156" s="169">
        <f>SUM(G151:G155)</f>
        <v>65000</v>
      </c>
      <c r="H156" s="169"/>
      <c r="I156" s="169"/>
      <c r="J156" s="169"/>
      <c r="K156" s="169">
        <f>SUM(K151:K155)</f>
        <v>140000</v>
      </c>
      <c r="L156" s="169"/>
      <c r="M156" s="169">
        <f>SUM(M151:M155)</f>
        <v>0</v>
      </c>
      <c r="N156" s="169">
        <f>SUM(N151:N155)</f>
        <v>0</v>
      </c>
      <c r="O156" s="170"/>
      <c r="P156" s="169">
        <f>SUM(P151:P155)</f>
        <v>30000</v>
      </c>
      <c r="Q156" s="327"/>
      <c r="R156" s="173"/>
      <c r="S156" s="233"/>
      <c r="T156" s="328"/>
      <c r="U156" s="329"/>
      <c r="V156" s="11"/>
    </row>
    <row r="157" spans="1:22" ht="112.5" x14ac:dyDescent="0.2">
      <c r="A157" s="236" t="s">
        <v>8</v>
      </c>
      <c r="B157" s="236" t="s">
        <v>14</v>
      </c>
      <c r="C157" s="236" t="s">
        <v>1</v>
      </c>
      <c r="D157" s="741" t="s">
        <v>13</v>
      </c>
      <c r="E157" s="660">
        <f>402811.42-14084.05</f>
        <v>388727.37</v>
      </c>
      <c r="F157" s="660">
        <f>E157</f>
        <v>388727.37</v>
      </c>
      <c r="G157" s="660">
        <f>F157</f>
        <v>388727.37</v>
      </c>
      <c r="H157" s="660"/>
      <c r="I157" s="660"/>
      <c r="J157" s="660"/>
      <c r="K157" s="660"/>
      <c r="L157" s="660"/>
      <c r="M157" s="660"/>
      <c r="N157" s="660"/>
      <c r="O157" s="661"/>
      <c r="P157" s="661">
        <v>100000</v>
      </c>
      <c r="Q157" s="661"/>
      <c r="R157" s="662"/>
      <c r="S157" s="663" t="s">
        <v>235</v>
      </c>
      <c r="T157" s="664"/>
      <c r="U157" s="665"/>
      <c r="V157" s="11"/>
    </row>
    <row r="158" spans="1:22" x14ac:dyDescent="0.2">
      <c r="A158" s="666" t="s">
        <v>8</v>
      </c>
      <c r="B158" s="239" t="s">
        <v>10</v>
      </c>
      <c r="C158" s="239" t="s">
        <v>1</v>
      </c>
      <c r="D158" s="240" t="s">
        <v>12</v>
      </c>
      <c r="E158" s="241">
        <v>100000</v>
      </c>
      <c r="F158" s="241">
        <v>50000</v>
      </c>
      <c r="G158" s="241">
        <f>F158</f>
        <v>50000</v>
      </c>
      <c r="H158" s="241"/>
      <c r="I158" s="241"/>
      <c r="J158" s="241"/>
      <c r="K158" s="241">
        <v>50000</v>
      </c>
      <c r="L158" s="241"/>
      <c r="M158" s="31"/>
      <c r="N158" s="31"/>
      <c r="O158" s="241"/>
      <c r="P158" s="241">
        <v>50000</v>
      </c>
      <c r="Q158" s="241"/>
      <c r="R158" s="497"/>
      <c r="S158" s="496"/>
      <c r="T158" s="498"/>
      <c r="U158" s="499"/>
      <c r="V158" s="11"/>
    </row>
    <row r="159" spans="1:22" x14ac:dyDescent="0.2">
      <c r="A159" s="666" t="s">
        <v>8</v>
      </c>
      <c r="B159" s="239" t="s">
        <v>10</v>
      </c>
      <c r="C159" s="239" t="s">
        <v>1</v>
      </c>
      <c r="D159" s="240" t="s">
        <v>11</v>
      </c>
      <c r="E159" s="241">
        <v>90000</v>
      </c>
      <c r="F159" s="241">
        <v>0</v>
      </c>
      <c r="G159" s="241"/>
      <c r="H159" s="241"/>
      <c r="I159" s="241"/>
      <c r="J159" s="241"/>
      <c r="K159" s="241">
        <v>90000</v>
      </c>
      <c r="L159" s="241"/>
      <c r="M159" s="241"/>
      <c r="N159" s="241"/>
      <c r="O159" s="241"/>
      <c r="P159" s="241">
        <v>90000</v>
      </c>
      <c r="Q159" s="241"/>
      <c r="R159" s="38"/>
      <c r="S159" s="39"/>
      <c r="T159" s="498"/>
      <c r="U159" s="499"/>
      <c r="V159" s="11"/>
    </row>
    <row r="160" spans="1:22" ht="45" x14ac:dyDescent="0.2">
      <c r="A160" s="666" t="s">
        <v>8</v>
      </c>
      <c r="B160" s="239" t="s">
        <v>10</v>
      </c>
      <c r="C160" s="239" t="s">
        <v>1</v>
      </c>
      <c r="D160" s="240" t="s">
        <v>260</v>
      </c>
      <c r="E160" s="241">
        <v>102000</v>
      </c>
      <c r="F160" s="241">
        <v>102000</v>
      </c>
      <c r="G160" s="241">
        <f>F160</f>
        <v>102000</v>
      </c>
      <c r="H160" s="241"/>
      <c r="I160" s="241"/>
      <c r="J160" s="241"/>
      <c r="K160" s="241"/>
      <c r="L160" s="241"/>
      <c r="M160" s="246"/>
      <c r="N160" s="246"/>
      <c r="O160" s="241"/>
      <c r="P160" s="241">
        <v>90000</v>
      </c>
      <c r="Q160" s="241"/>
      <c r="R160" s="500" t="s">
        <v>253</v>
      </c>
      <c r="S160" s="39"/>
      <c r="T160" s="498"/>
      <c r="U160" s="499"/>
      <c r="V160" s="11"/>
    </row>
    <row r="161" spans="1:98" ht="33.75" x14ac:dyDescent="0.2">
      <c r="A161" s="666" t="s">
        <v>8</v>
      </c>
      <c r="B161" s="239" t="s">
        <v>10</v>
      </c>
      <c r="C161" s="239" t="s">
        <v>1</v>
      </c>
      <c r="D161" s="240" t="s">
        <v>258</v>
      </c>
      <c r="E161" s="241">
        <v>140000</v>
      </c>
      <c r="F161" s="241">
        <v>70000</v>
      </c>
      <c r="G161" s="241">
        <f>F161</f>
        <v>70000</v>
      </c>
      <c r="H161" s="241"/>
      <c r="I161" s="241"/>
      <c r="J161" s="241"/>
      <c r="K161" s="241">
        <v>70000</v>
      </c>
      <c r="L161" s="242"/>
      <c r="M161" s="246"/>
      <c r="N161" s="246"/>
      <c r="O161" s="241"/>
      <c r="P161" s="241"/>
      <c r="Q161" s="241"/>
      <c r="R161" s="500" t="s">
        <v>254</v>
      </c>
      <c r="S161" s="39"/>
      <c r="T161" s="498"/>
      <c r="U161" s="499"/>
      <c r="V161" s="11"/>
    </row>
    <row r="162" spans="1:98" ht="22.5" x14ac:dyDescent="0.2">
      <c r="A162" s="666" t="s">
        <v>8</v>
      </c>
      <c r="B162" s="239" t="s">
        <v>10</v>
      </c>
      <c r="C162" s="239" t="s">
        <v>1</v>
      </c>
      <c r="D162" s="240" t="s">
        <v>255</v>
      </c>
      <c r="E162" s="241">
        <v>150000</v>
      </c>
      <c r="F162" s="241"/>
      <c r="G162" s="241"/>
      <c r="H162" s="241"/>
      <c r="I162" s="241"/>
      <c r="J162" s="241"/>
      <c r="K162" s="241">
        <v>150000</v>
      </c>
      <c r="L162" s="242"/>
      <c r="M162" s="246"/>
      <c r="N162" s="246"/>
      <c r="O162" s="241"/>
      <c r="P162" s="241"/>
      <c r="Q162" s="241"/>
      <c r="R162" s="38" t="s">
        <v>102</v>
      </c>
      <c r="S162" s="39"/>
      <c r="T162" s="498"/>
      <c r="U162" s="499"/>
      <c r="V162" s="11"/>
    </row>
    <row r="163" spans="1:98" ht="33.75" x14ac:dyDescent="0.2">
      <c r="A163" s="666" t="s">
        <v>8</v>
      </c>
      <c r="B163" s="239" t="s">
        <v>10</v>
      </c>
      <c r="C163" s="239" t="s">
        <v>1</v>
      </c>
      <c r="D163" s="501" t="s">
        <v>13</v>
      </c>
      <c r="E163" s="241">
        <v>200000</v>
      </c>
      <c r="F163" s="241"/>
      <c r="G163" s="241"/>
      <c r="H163" s="241"/>
      <c r="I163" s="241"/>
      <c r="J163" s="241"/>
      <c r="K163" s="241">
        <v>200000</v>
      </c>
      <c r="L163" s="242"/>
      <c r="M163" s="246"/>
      <c r="N163" s="246"/>
      <c r="O163" s="241"/>
      <c r="P163" s="241"/>
      <c r="Q163" s="241"/>
      <c r="R163" s="38" t="s">
        <v>102</v>
      </c>
      <c r="S163" s="39"/>
      <c r="T163" s="498"/>
      <c r="U163" s="499"/>
      <c r="V163" s="11"/>
    </row>
    <row r="164" spans="1:98" ht="22.5" x14ac:dyDescent="0.2">
      <c r="A164" s="666" t="s">
        <v>8</v>
      </c>
      <c r="B164" s="239" t="s">
        <v>10</v>
      </c>
      <c r="C164" s="239" t="s">
        <v>1</v>
      </c>
      <c r="D164" s="240" t="s">
        <v>256</v>
      </c>
      <c r="E164" s="241">
        <v>40000</v>
      </c>
      <c r="F164" s="241">
        <v>40000</v>
      </c>
      <c r="G164" s="241">
        <f>F164</f>
        <v>40000</v>
      </c>
      <c r="H164" s="241"/>
      <c r="I164" s="241"/>
      <c r="J164" s="241"/>
      <c r="K164" s="31"/>
      <c r="L164" s="241"/>
      <c r="M164" s="246"/>
      <c r="N164" s="246"/>
      <c r="O164" s="241"/>
      <c r="P164" s="241"/>
      <c r="Q164" s="241"/>
      <c r="R164" s="38" t="s">
        <v>102</v>
      </c>
      <c r="S164" s="39"/>
      <c r="T164" s="498"/>
      <c r="U164" s="499"/>
      <c r="V164" s="11"/>
    </row>
    <row r="165" spans="1:98" ht="45" x14ac:dyDescent="0.2">
      <c r="A165" s="666" t="s">
        <v>8</v>
      </c>
      <c r="B165" s="239" t="s">
        <v>10</v>
      </c>
      <c r="C165" s="239" t="s">
        <v>1</v>
      </c>
      <c r="D165" s="240" t="s">
        <v>9</v>
      </c>
      <c r="E165" s="241">
        <f>F165</f>
        <v>288835</v>
      </c>
      <c r="F165" s="241">
        <v>288835</v>
      </c>
      <c r="G165" s="241">
        <f>F165</f>
        <v>288835</v>
      </c>
      <c r="H165" s="241"/>
      <c r="I165" s="241"/>
      <c r="J165" s="241"/>
      <c r="K165" s="241"/>
      <c r="L165" s="241"/>
      <c r="M165" s="31"/>
      <c r="N165" s="31"/>
      <c r="O165" s="31"/>
      <c r="P165" s="241">
        <v>50000</v>
      </c>
      <c r="Q165" s="241"/>
      <c r="R165" s="497" t="s">
        <v>259</v>
      </c>
      <c r="S165" s="760" t="s">
        <v>224</v>
      </c>
      <c r="T165" s="498"/>
      <c r="U165" s="499"/>
      <c r="V165" s="11"/>
    </row>
    <row r="166" spans="1:98" s="10" customFormat="1" ht="45" x14ac:dyDescent="0.2">
      <c r="A166" s="666" t="s">
        <v>8</v>
      </c>
      <c r="B166" s="239" t="s">
        <v>10</v>
      </c>
      <c r="C166" s="239" t="s">
        <v>1</v>
      </c>
      <c r="D166" s="667" t="s">
        <v>101</v>
      </c>
      <c r="E166" s="241">
        <f>100000-39028.73</f>
        <v>60971.27</v>
      </c>
      <c r="F166" s="241">
        <f>E166</f>
        <v>60971.27</v>
      </c>
      <c r="G166" s="241">
        <f>F166</f>
        <v>60971.27</v>
      </c>
      <c r="H166" s="241"/>
      <c r="I166" s="241"/>
      <c r="J166" s="241"/>
      <c r="K166" s="241"/>
      <c r="L166" s="241"/>
      <c r="M166" s="660"/>
      <c r="N166" s="660"/>
      <c r="O166" s="241" t="s">
        <v>95</v>
      </c>
      <c r="P166" s="241">
        <v>60000</v>
      </c>
      <c r="Q166" s="241"/>
      <c r="R166" s="38" t="s">
        <v>102</v>
      </c>
      <c r="S166" s="362" t="s">
        <v>226</v>
      </c>
      <c r="T166" s="668"/>
      <c r="U166" s="669"/>
      <c r="V166" s="12"/>
      <c r="W166" s="12"/>
      <c r="X166" s="12"/>
      <c r="Y166" s="12"/>
      <c r="Z166" s="12"/>
      <c r="AA166" s="12"/>
      <c r="AB166" s="12"/>
      <c r="AC166" s="12"/>
      <c r="AD166" s="12"/>
      <c r="AE166" s="12"/>
      <c r="AF166" s="12"/>
      <c r="AG166" s="12"/>
      <c r="AH166" s="12"/>
      <c r="AI166" s="12"/>
      <c r="AJ166" s="12"/>
      <c r="AK166" s="12"/>
      <c r="AL166" s="12"/>
      <c r="AM166" s="12"/>
      <c r="AN166" s="12"/>
      <c r="AO166" s="12"/>
      <c r="AP166" s="12"/>
      <c r="AQ166" s="12"/>
      <c r="AR166" s="12"/>
      <c r="AS166" s="12"/>
      <c r="AT166" s="12"/>
      <c r="AU166" s="12"/>
      <c r="AV166" s="12"/>
      <c r="AW166" s="12"/>
      <c r="AX166" s="12"/>
      <c r="AY166" s="12"/>
      <c r="AZ166" s="12"/>
      <c r="BA166" s="12"/>
      <c r="BB166" s="12"/>
      <c r="BC166" s="12"/>
      <c r="BD166" s="12"/>
      <c r="BE166" s="12"/>
      <c r="BF166" s="12"/>
      <c r="BG166" s="12"/>
      <c r="BH166" s="12"/>
      <c r="BI166" s="12"/>
      <c r="BJ166" s="12"/>
      <c r="BK166" s="12"/>
      <c r="BL166" s="12"/>
      <c r="BM166" s="12"/>
      <c r="BN166" s="12"/>
      <c r="BO166" s="12"/>
      <c r="BP166" s="12"/>
      <c r="BQ166" s="12"/>
      <c r="BR166" s="12"/>
      <c r="BS166" s="12"/>
      <c r="BT166" s="12"/>
      <c r="BU166" s="12"/>
      <c r="BV166" s="12"/>
      <c r="BW166" s="12"/>
      <c r="BX166" s="12"/>
      <c r="BY166" s="12"/>
      <c r="BZ166" s="12"/>
      <c r="CA166" s="12"/>
      <c r="CB166" s="12"/>
      <c r="CC166" s="12"/>
      <c r="CD166" s="12"/>
      <c r="CE166" s="12"/>
      <c r="CF166" s="12"/>
      <c r="CG166" s="12"/>
      <c r="CH166" s="12"/>
      <c r="CI166" s="12"/>
      <c r="CJ166" s="12"/>
      <c r="CK166" s="12"/>
      <c r="CL166" s="12"/>
      <c r="CM166" s="12"/>
      <c r="CN166" s="12"/>
      <c r="CO166" s="12"/>
      <c r="CP166" s="12"/>
      <c r="CQ166" s="12"/>
      <c r="CR166" s="12"/>
      <c r="CS166" s="12"/>
      <c r="CT166" s="12"/>
    </row>
    <row r="167" spans="1:98" s="10" customFormat="1" ht="22.5" x14ac:dyDescent="0.2">
      <c r="A167" s="670" t="s">
        <v>8</v>
      </c>
      <c r="B167" s="671" t="s">
        <v>7</v>
      </c>
      <c r="C167" s="671" t="s">
        <v>1</v>
      </c>
      <c r="D167" s="672" t="s">
        <v>6</v>
      </c>
      <c r="E167" s="246">
        <v>0</v>
      </c>
      <c r="F167" s="246">
        <v>0</v>
      </c>
      <c r="G167" s="246"/>
      <c r="H167" s="246"/>
      <c r="I167" s="246"/>
      <c r="J167" s="246"/>
      <c r="K167" s="246"/>
      <c r="L167" s="246"/>
      <c r="M167" s="246"/>
      <c r="N167" s="246"/>
      <c r="O167" s="246"/>
      <c r="P167" s="246"/>
      <c r="Q167" s="246"/>
      <c r="R167" s="39"/>
      <c r="S167" s="39"/>
      <c r="T167" s="668"/>
      <c r="U167" s="742"/>
      <c r="V167" s="12"/>
      <c r="W167" s="12"/>
      <c r="X167" s="12"/>
      <c r="Y167" s="12"/>
      <c r="Z167" s="12"/>
      <c r="AA167" s="12"/>
      <c r="AB167" s="12"/>
      <c r="AC167" s="12"/>
      <c r="AD167" s="12"/>
      <c r="AE167" s="12"/>
      <c r="AF167" s="12"/>
      <c r="AG167" s="12"/>
      <c r="AH167" s="12"/>
      <c r="AI167" s="12"/>
      <c r="AJ167" s="12"/>
      <c r="AK167" s="12"/>
      <c r="AL167" s="12"/>
      <c r="AM167" s="12"/>
      <c r="AN167" s="12"/>
      <c r="AO167" s="12"/>
      <c r="AP167" s="12"/>
      <c r="AQ167" s="12"/>
      <c r="AR167" s="12"/>
      <c r="AS167" s="12"/>
      <c r="AT167" s="12"/>
      <c r="AU167" s="12"/>
      <c r="AV167" s="12"/>
      <c r="AW167" s="12"/>
      <c r="AX167" s="12"/>
      <c r="AY167" s="12"/>
      <c r="AZ167" s="12"/>
      <c r="BA167" s="12"/>
      <c r="BB167" s="12"/>
      <c r="BC167" s="12"/>
      <c r="BD167" s="12"/>
      <c r="BE167" s="12"/>
      <c r="BF167" s="12"/>
      <c r="BG167" s="12"/>
      <c r="BH167" s="12"/>
      <c r="BI167" s="12"/>
      <c r="BJ167" s="12"/>
      <c r="BK167" s="12"/>
      <c r="BL167" s="12"/>
      <c r="BM167" s="12"/>
      <c r="BN167" s="12"/>
      <c r="BO167" s="12"/>
      <c r="BP167" s="12"/>
      <c r="BQ167" s="12"/>
      <c r="BR167" s="12"/>
      <c r="BS167" s="12"/>
      <c r="BT167" s="12"/>
      <c r="BU167" s="12"/>
      <c r="BV167" s="12"/>
      <c r="BW167" s="12"/>
      <c r="BX167" s="12"/>
      <c r="BY167" s="12"/>
      <c r="BZ167" s="12"/>
      <c r="CA167" s="12"/>
      <c r="CB167" s="12"/>
      <c r="CC167" s="12"/>
      <c r="CD167" s="12"/>
      <c r="CE167" s="12"/>
      <c r="CF167" s="12"/>
      <c r="CG167" s="12"/>
      <c r="CH167" s="12"/>
      <c r="CI167" s="12"/>
      <c r="CJ167" s="12"/>
      <c r="CK167" s="12"/>
      <c r="CL167" s="12"/>
      <c r="CM167" s="12"/>
      <c r="CN167" s="12"/>
      <c r="CO167" s="12"/>
      <c r="CP167" s="12"/>
      <c r="CQ167" s="12"/>
      <c r="CR167" s="12"/>
      <c r="CS167" s="12"/>
      <c r="CT167" s="12"/>
    </row>
    <row r="168" spans="1:98" s="10" customFormat="1" ht="12" thickBot="1" x14ac:dyDescent="0.25">
      <c r="A168" s="666" t="s">
        <v>8</v>
      </c>
      <c r="B168" s="239" t="s">
        <v>10</v>
      </c>
      <c r="C168" s="239" t="s">
        <v>1</v>
      </c>
      <c r="D168" s="240" t="s">
        <v>271</v>
      </c>
      <c r="E168" s="246">
        <v>40000</v>
      </c>
      <c r="F168" s="246">
        <v>40000</v>
      </c>
      <c r="G168" s="241">
        <v>40000</v>
      </c>
      <c r="H168" s="241"/>
      <c r="I168" s="241"/>
      <c r="J168" s="246"/>
      <c r="K168" s="246"/>
      <c r="L168" s="246"/>
      <c r="M168" s="677"/>
      <c r="N168" s="676"/>
      <c r="O168" s="676"/>
      <c r="P168" s="676"/>
      <c r="Q168" s="676"/>
      <c r="R168" s="39"/>
      <c r="S168" s="39"/>
      <c r="T168" s="668"/>
      <c r="U168" s="742"/>
      <c r="V168" s="12"/>
      <c r="W168" s="12"/>
      <c r="X168" s="12"/>
      <c r="Y168" s="12"/>
      <c r="Z168" s="12"/>
      <c r="AA168" s="12"/>
      <c r="AB168" s="12"/>
      <c r="AC168" s="12"/>
      <c r="AD168" s="12"/>
      <c r="AE168" s="12"/>
      <c r="AF168" s="12"/>
      <c r="AG168" s="12"/>
      <c r="AH168" s="12"/>
      <c r="AI168" s="12"/>
      <c r="AJ168" s="12"/>
      <c r="AK168" s="12"/>
      <c r="AL168" s="12"/>
      <c r="AM168" s="12"/>
      <c r="AN168" s="12"/>
      <c r="AO168" s="12"/>
      <c r="AP168" s="12"/>
      <c r="AQ168" s="12"/>
      <c r="AR168" s="12"/>
      <c r="AS168" s="12"/>
      <c r="AT168" s="12"/>
      <c r="AU168" s="12"/>
      <c r="AV168" s="12"/>
      <c r="AW168" s="12"/>
      <c r="AX168" s="12"/>
      <c r="AY168" s="12"/>
      <c r="AZ168" s="12"/>
      <c r="BA168" s="12"/>
      <c r="BB168" s="12"/>
      <c r="BC168" s="12"/>
      <c r="BD168" s="12"/>
      <c r="BE168" s="12"/>
      <c r="BF168" s="12"/>
      <c r="BG168" s="12"/>
      <c r="BH168" s="12"/>
      <c r="BI168" s="12"/>
      <c r="BJ168" s="12"/>
      <c r="BK168" s="12"/>
      <c r="BL168" s="12"/>
      <c r="BM168" s="12"/>
      <c r="BN168" s="12"/>
      <c r="BO168" s="12"/>
      <c r="BP168" s="12"/>
      <c r="BQ168" s="12"/>
      <c r="BR168" s="12"/>
      <c r="BS168" s="12"/>
      <c r="BT168" s="12"/>
      <c r="BU168" s="12"/>
      <c r="BV168" s="12"/>
      <c r="BW168" s="12"/>
      <c r="BX168" s="12"/>
      <c r="BY168" s="12"/>
      <c r="BZ168" s="12"/>
      <c r="CA168" s="12"/>
      <c r="CB168" s="12"/>
      <c r="CC168" s="12"/>
      <c r="CD168" s="12"/>
      <c r="CE168" s="12"/>
      <c r="CF168" s="12"/>
      <c r="CG168" s="12"/>
      <c r="CH168" s="12"/>
      <c r="CI168" s="12"/>
      <c r="CJ168" s="12"/>
      <c r="CK168" s="12"/>
      <c r="CL168" s="12"/>
      <c r="CM168" s="12"/>
      <c r="CN168" s="12"/>
      <c r="CO168" s="12"/>
      <c r="CP168" s="12"/>
      <c r="CQ168" s="12"/>
      <c r="CR168" s="12"/>
      <c r="CS168" s="12"/>
      <c r="CT168" s="12"/>
    </row>
    <row r="169" spans="1:98" s="10" customFormat="1" ht="22.5" x14ac:dyDescent="0.2">
      <c r="A169" s="670" t="s">
        <v>8</v>
      </c>
      <c r="B169" s="671" t="s">
        <v>10</v>
      </c>
      <c r="C169" s="671" t="s">
        <v>1</v>
      </c>
      <c r="D169" s="672" t="s">
        <v>369</v>
      </c>
      <c r="E169" s="246">
        <v>30000</v>
      </c>
      <c r="F169" s="246">
        <v>30000</v>
      </c>
      <c r="G169" s="676">
        <v>30000</v>
      </c>
      <c r="H169" s="676"/>
      <c r="I169" s="676"/>
      <c r="J169" s="246"/>
      <c r="K169" s="246">
        <v>40000</v>
      </c>
      <c r="L169" s="246"/>
      <c r="M169" s="673"/>
      <c r="N169" s="743">
        <f>SUM(N157:N167)</f>
        <v>0</v>
      </c>
      <c r="O169" s="744"/>
      <c r="P169" s="743">
        <f>SUM(P157:P167)</f>
        <v>440000</v>
      </c>
      <c r="Q169" s="744"/>
      <c r="R169" s="674"/>
      <c r="S169" s="674"/>
      <c r="T169" s="675"/>
      <c r="U169" s="745"/>
      <c r="V169" s="12"/>
      <c r="W169" s="12"/>
      <c r="X169" s="12"/>
      <c r="Y169" s="12"/>
      <c r="Z169" s="12"/>
      <c r="AA169" s="12"/>
      <c r="AB169" s="12"/>
      <c r="AC169" s="12"/>
      <c r="AD169" s="12"/>
      <c r="AE169" s="12"/>
      <c r="AF169" s="12"/>
      <c r="AG169" s="12"/>
      <c r="AH169" s="12"/>
      <c r="AI169" s="12"/>
      <c r="AJ169" s="12"/>
      <c r="AK169" s="12"/>
      <c r="AL169" s="12"/>
      <c r="AM169" s="12"/>
      <c r="AN169" s="12"/>
      <c r="AO169" s="12"/>
      <c r="AP169" s="12"/>
      <c r="AQ169" s="12"/>
      <c r="AR169" s="12"/>
      <c r="AS169" s="12"/>
      <c r="AT169" s="12"/>
      <c r="AU169" s="12"/>
      <c r="AV169" s="12"/>
      <c r="AW169" s="12"/>
      <c r="AX169" s="12"/>
      <c r="AY169" s="12"/>
      <c r="AZ169" s="12"/>
      <c r="BA169" s="12"/>
      <c r="BB169" s="12"/>
      <c r="BC169" s="12"/>
      <c r="BD169" s="12"/>
      <c r="BE169" s="12"/>
      <c r="BF169" s="12"/>
      <c r="BG169" s="12"/>
      <c r="BH169" s="12"/>
      <c r="BI169" s="12"/>
      <c r="BJ169" s="12"/>
      <c r="BK169" s="12"/>
      <c r="BL169" s="12"/>
      <c r="BM169" s="12"/>
      <c r="BN169" s="12"/>
      <c r="BO169" s="12"/>
      <c r="BP169" s="12"/>
      <c r="BQ169" s="12"/>
      <c r="BR169" s="12"/>
      <c r="BS169" s="12"/>
      <c r="BT169" s="12"/>
      <c r="BU169" s="12"/>
      <c r="BV169" s="12"/>
      <c r="BW169" s="12"/>
      <c r="BX169" s="12"/>
      <c r="BY169" s="12"/>
      <c r="BZ169" s="12"/>
      <c r="CA169" s="12"/>
      <c r="CB169" s="12"/>
      <c r="CC169" s="12"/>
      <c r="CD169" s="12"/>
      <c r="CE169" s="12"/>
      <c r="CF169" s="12"/>
      <c r="CG169" s="12"/>
      <c r="CH169" s="12"/>
      <c r="CI169" s="12"/>
      <c r="CJ169" s="12"/>
      <c r="CK169" s="12"/>
      <c r="CL169" s="12"/>
      <c r="CM169" s="12"/>
      <c r="CN169" s="12"/>
      <c r="CO169" s="12"/>
      <c r="CP169" s="12"/>
      <c r="CQ169" s="12"/>
      <c r="CR169" s="12"/>
      <c r="CS169" s="12"/>
      <c r="CT169" s="12"/>
    </row>
    <row r="170" spans="1:98" s="10" customFormat="1" x14ac:dyDescent="0.2">
      <c r="A170" s="746"/>
      <c r="B170" s="747"/>
      <c r="C170" s="747"/>
      <c r="D170" s="748"/>
      <c r="E170" s="749">
        <f>SUM(E157:E169)</f>
        <v>1630533.6400000001</v>
      </c>
      <c r="F170" s="749">
        <f>SUM(F157:F169)</f>
        <v>1070533.6400000001</v>
      </c>
      <c r="G170" s="749">
        <f>SUM(G157:G169)</f>
        <v>1070533.6400000001</v>
      </c>
      <c r="H170" s="750"/>
      <c r="I170" s="750"/>
      <c r="J170" s="750"/>
      <c r="K170" s="749">
        <f>SUM(K157:K169)</f>
        <v>600000</v>
      </c>
      <c r="L170" s="750"/>
      <c r="M170" s="751"/>
      <c r="N170" s="749"/>
      <c r="O170" s="750"/>
      <c r="P170" s="749"/>
      <c r="Q170" s="750"/>
      <c r="R170" s="751"/>
      <c r="S170" s="751"/>
      <c r="T170" s="752"/>
      <c r="U170" s="753"/>
      <c r="V170" s="12"/>
      <c r="W170" s="12"/>
      <c r="X170" s="12"/>
      <c r="Y170" s="12"/>
      <c r="Z170" s="12"/>
      <c r="AA170" s="12"/>
      <c r="AB170" s="12"/>
      <c r="AC170" s="12"/>
      <c r="AD170" s="12"/>
      <c r="AE170" s="12"/>
      <c r="AF170" s="12"/>
      <c r="AG170" s="12"/>
      <c r="AH170" s="12"/>
      <c r="AI170" s="12"/>
      <c r="AJ170" s="12"/>
      <c r="AK170" s="12"/>
      <c r="AL170" s="12"/>
      <c r="AM170" s="12"/>
      <c r="AN170" s="12"/>
      <c r="AO170" s="12"/>
      <c r="AP170" s="12"/>
      <c r="AQ170" s="12"/>
      <c r="AR170" s="12"/>
      <c r="AS170" s="12"/>
      <c r="AT170" s="12"/>
      <c r="AU170" s="12"/>
      <c r="AV170" s="12"/>
      <c r="AW170" s="12"/>
      <c r="AX170" s="12"/>
      <c r="AY170" s="12"/>
      <c r="AZ170" s="12"/>
      <c r="BA170" s="12"/>
      <c r="BB170" s="12"/>
      <c r="BC170" s="12"/>
      <c r="BD170" s="12"/>
      <c r="BE170" s="12"/>
      <c r="BF170" s="12"/>
      <c r="BG170" s="12"/>
      <c r="BH170" s="12"/>
      <c r="BI170" s="12"/>
      <c r="BJ170" s="12"/>
      <c r="BK170" s="12"/>
      <c r="BL170" s="12"/>
      <c r="BM170" s="12"/>
      <c r="BN170" s="12"/>
      <c r="BO170" s="12"/>
      <c r="BP170" s="12"/>
      <c r="BQ170" s="12"/>
      <c r="BR170" s="12"/>
      <c r="BS170" s="12"/>
      <c r="BT170" s="12"/>
      <c r="BU170" s="12"/>
      <c r="BV170" s="12"/>
      <c r="BW170" s="12"/>
      <c r="BX170" s="12"/>
      <c r="BY170" s="12"/>
      <c r="BZ170" s="12"/>
      <c r="CA170" s="12"/>
      <c r="CB170" s="12"/>
      <c r="CC170" s="12"/>
      <c r="CD170" s="12"/>
      <c r="CE170" s="12"/>
      <c r="CF170" s="12"/>
      <c r="CG170" s="12"/>
      <c r="CH170" s="12"/>
      <c r="CI170" s="12"/>
      <c r="CJ170" s="12"/>
      <c r="CK170" s="12"/>
      <c r="CL170" s="12"/>
      <c r="CM170" s="12"/>
      <c r="CN170" s="12"/>
      <c r="CO170" s="12"/>
      <c r="CP170" s="12"/>
      <c r="CQ170" s="12"/>
      <c r="CR170" s="12"/>
      <c r="CS170" s="12"/>
      <c r="CT170" s="12"/>
    </row>
    <row r="171" spans="1:98" ht="22.5" x14ac:dyDescent="0.2">
      <c r="A171" s="330" t="s">
        <v>5</v>
      </c>
      <c r="B171" s="330" t="s">
        <v>4</v>
      </c>
      <c r="C171" s="330" t="s">
        <v>1</v>
      </c>
      <c r="D171" s="108" t="s">
        <v>3</v>
      </c>
      <c r="E171" s="331">
        <v>100000</v>
      </c>
      <c r="F171" s="331">
        <v>50000</v>
      </c>
      <c r="G171" s="331"/>
      <c r="H171" s="331"/>
      <c r="I171" s="331"/>
      <c r="J171" s="331"/>
      <c r="K171" s="331">
        <v>50000</v>
      </c>
      <c r="L171" s="331"/>
      <c r="M171" s="330"/>
      <c r="N171" s="330"/>
      <c r="O171" s="330"/>
      <c r="P171" s="332">
        <v>100000</v>
      </c>
      <c r="Q171" s="330"/>
      <c r="R171" s="330"/>
      <c r="S171" s="330"/>
      <c r="T171" s="330"/>
      <c r="U171" s="330"/>
      <c r="V171" s="11"/>
      <c r="AI171" s="11"/>
      <c r="AJ171" s="11"/>
      <c r="AK171" s="11"/>
      <c r="AL171" s="11"/>
      <c r="AM171" s="11"/>
      <c r="AN171" s="11"/>
      <c r="AO171" s="11"/>
      <c r="AP171" s="11"/>
      <c r="AQ171" s="11"/>
      <c r="AR171" s="11"/>
      <c r="AS171" s="11"/>
      <c r="AT171" s="11"/>
      <c r="AU171" s="11"/>
      <c r="AV171" s="11"/>
      <c r="AW171" s="11"/>
      <c r="AX171" s="11"/>
      <c r="AY171" s="11"/>
      <c r="AZ171" s="11"/>
      <c r="BA171" s="11"/>
      <c r="BB171" s="11"/>
      <c r="BC171" s="11"/>
      <c r="BD171" s="11"/>
      <c r="BE171" s="11"/>
      <c r="BF171" s="11"/>
      <c r="BG171" s="11"/>
      <c r="BH171" s="11"/>
      <c r="BI171" s="11"/>
      <c r="BJ171" s="11"/>
      <c r="BK171" s="11"/>
      <c r="BL171" s="11"/>
      <c r="BM171" s="11"/>
      <c r="BN171" s="11"/>
      <c r="BO171" s="11"/>
      <c r="BP171" s="11"/>
      <c r="BQ171" s="11"/>
      <c r="BR171" s="11"/>
      <c r="BS171" s="11"/>
      <c r="BT171" s="11"/>
      <c r="BU171" s="11"/>
      <c r="BV171" s="11"/>
      <c r="BW171" s="11"/>
      <c r="BX171" s="11"/>
      <c r="BY171" s="11"/>
      <c r="BZ171" s="11"/>
      <c r="CA171" s="11"/>
      <c r="CB171" s="11"/>
      <c r="CC171" s="11"/>
      <c r="CD171" s="11"/>
      <c r="CE171" s="11"/>
      <c r="CF171" s="11"/>
      <c r="CG171" s="11"/>
      <c r="CH171" s="11"/>
      <c r="CI171" s="11"/>
      <c r="CJ171" s="11"/>
      <c r="CK171" s="11"/>
      <c r="CL171" s="11"/>
      <c r="CM171" s="11"/>
      <c r="CN171" s="11"/>
      <c r="CO171" s="11"/>
      <c r="CP171" s="11"/>
      <c r="CQ171" s="11"/>
      <c r="CR171" s="11"/>
      <c r="CS171" s="11"/>
      <c r="CT171" s="11"/>
    </row>
    <row r="172" spans="1:98" x14ac:dyDescent="0.2">
      <c r="A172" s="754"/>
      <c r="B172" s="754"/>
      <c r="C172" s="754"/>
      <c r="D172" s="754"/>
      <c r="E172" s="755">
        <f>SUM(E171)</f>
        <v>100000</v>
      </c>
      <c r="F172" s="755">
        <f>SUM(F171)</f>
        <v>50000</v>
      </c>
      <c r="G172" s="755"/>
      <c r="H172" s="755"/>
      <c r="I172" s="755"/>
      <c r="J172" s="755"/>
      <c r="K172" s="755">
        <f>SUM(K171)</f>
        <v>50000</v>
      </c>
      <c r="L172" s="755"/>
      <c r="M172" s="754"/>
      <c r="N172" s="754"/>
      <c r="O172" s="754"/>
      <c r="P172" s="756">
        <f>SUM(P171)</f>
        <v>100000</v>
      </c>
      <c r="Q172" s="754"/>
      <c r="R172" s="757"/>
      <c r="S172" s="754"/>
      <c r="T172" s="754"/>
      <c r="U172" s="754"/>
      <c r="V172" s="11"/>
      <c r="AI172" s="11"/>
      <c r="AJ172" s="11"/>
      <c r="AK172" s="11"/>
      <c r="AL172" s="11"/>
      <c r="AM172" s="11"/>
      <c r="AN172" s="11"/>
      <c r="AO172" s="11"/>
      <c r="AP172" s="11"/>
      <c r="AQ172" s="11"/>
      <c r="AR172" s="11"/>
      <c r="AS172" s="11"/>
      <c r="AT172" s="11"/>
      <c r="AU172" s="11"/>
      <c r="AV172" s="11"/>
      <c r="AW172" s="11"/>
      <c r="AX172" s="11"/>
      <c r="AY172" s="11"/>
      <c r="AZ172" s="11"/>
      <c r="BA172" s="11"/>
      <c r="BB172" s="11"/>
      <c r="BC172" s="11"/>
      <c r="BD172" s="11"/>
      <c r="BE172" s="11"/>
      <c r="BF172" s="11"/>
      <c r="BG172" s="11"/>
      <c r="BH172" s="11"/>
      <c r="BI172" s="11"/>
      <c r="BJ172" s="11"/>
      <c r="BK172" s="11"/>
      <c r="BL172" s="11"/>
      <c r="BM172" s="11"/>
      <c r="BN172" s="11"/>
      <c r="BO172" s="11"/>
      <c r="BP172" s="11"/>
      <c r="BQ172" s="11"/>
      <c r="BR172" s="11"/>
      <c r="BS172" s="11"/>
      <c r="BT172" s="11"/>
      <c r="BU172" s="11"/>
      <c r="BV172" s="11"/>
      <c r="BW172" s="11"/>
      <c r="BX172" s="11"/>
      <c r="BY172" s="11"/>
      <c r="BZ172" s="11"/>
      <c r="CA172" s="11"/>
      <c r="CB172" s="11"/>
      <c r="CC172" s="11"/>
      <c r="CD172" s="11"/>
      <c r="CE172" s="11"/>
      <c r="CF172" s="11"/>
      <c r="CG172" s="11"/>
      <c r="CH172" s="11"/>
      <c r="CI172" s="11"/>
      <c r="CJ172" s="11"/>
      <c r="CK172" s="11"/>
      <c r="CL172" s="11"/>
      <c r="CM172" s="11"/>
      <c r="CN172" s="11"/>
      <c r="CO172" s="11"/>
      <c r="CP172" s="11"/>
      <c r="CQ172" s="11"/>
      <c r="CR172" s="11"/>
      <c r="CS172" s="11"/>
      <c r="CT172" s="11"/>
    </row>
    <row r="173" spans="1:98" ht="67.5" x14ac:dyDescent="0.2">
      <c r="A173" s="754" t="s">
        <v>214</v>
      </c>
      <c r="B173" s="754" t="s">
        <v>215</v>
      </c>
      <c r="C173" s="754" t="s">
        <v>1</v>
      </c>
      <c r="D173" s="758" t="s">
        <v>216</v>
      </c>
      <c r="E173" s="755">
        <v>339603</v>
      </c>
      <c r="F173" s="755"/>
      <c r="G173" s="755"/>
      <c r="H173" s="755"/>
      <c r="I173" s="755" t="s">
        <v>379</v>
      </c>
      <c r="J173" s="755">
        <f>E173</f>
        <v>339603</v>
      </c>
      <c r="K173" s="755"/>
      <c r="L173" s="755"/>
      <c r="M173" s="754"/>
      <c r="N173" s="759">
        <v>339603</v>
      </c>
      <c r="O173" s="758" t="s">
        <v>217</v>
      </c>
      <c r="P173" s="756"/>
      <c r="Q173" s="754"/>
      <c r="R173" s="757"/>
      <c r="S173" s="754"/>
      <c r="T173" s="754"/>
      <c r="U173" s="754"/>
      <c r="V173" s="11"/>
      <c r="AI173" s="11"/>
      <c r="AJ173" s="11"/>
      <c r="AK173" s="11"/>
      <c r="AL173" s="11"/>
      <c r="AM173" s="11"/>
      <c r="AN173" s="11"/>
      <c r="AO173" s="11"/>
      <c r="AP173" s="11"/>
      <c r="AQ173" s="11"/>
      <c r="AR173" s="11"/>
      <c r="AS173" s="11"/>
      <c r="AT173" s="11"/>
      <c r="AU173" s="11"/>
      <c r="AV173" s="11"/>
      <c r="AW173" s="11"/>
      <c r="AX173" s="11"/>
      <c r="AY173" s="11"/>
      <c r="AZ173" s="11"/>
      <c r="BA173" s="11"/>
      <c r="BB173" s="11"/>
      <c r="BC173" s="11"/>
      <c r="BD173" s="11"/>
      <c r="BE173" s="11"/>
      <c r="BF173" s="11"/>
      <c r="BG173" s="11"/>
      <c r="BH173" s="11"/>
      <c r="BI173" s="11"/>
      <c r="BJ173" s="11"/>
      <c r="BK173" s="11"/>
      <c r="BL173" s="11"/>
      <c r="BM173" s="11"/>
      <c r="BN173" s="11"/>
      <c r="BO173" s="11"/>
      <c r="BP173" s="11"/>
      <c r="BQ173" s="11"/>
      <c r="BR173" s="11"/>
      <c r="BS173" s="11"/>
      <c r="BT173" s="11"/>
      <c r="BU173" s="11"/>
      <c r="BV173" s="11"/>
      <c r="BW173" s="11"/>
      <c r="BX173" s="11"/>
      <c r="BY173" s="11"/>
      <c r="BZ173" s="11"/>
      <c r="CA173" s="11"/>
      <c r="CB173" s="11"/>
      <c r="CC173" s="11"/>
      <c r="CD173" s="11"/>
      <c r="CE173" s="11"/>
      <c r="CF173" s="11"/>
      <c r="CG173" s="11"/>
      <c r="CH173" s="11"/>
      <c r="CI173" s="11"/>
      <c r="CJ173" s="11"/>
      <c r="CK173" s="11"/>
      <c r="CL173" s="11"/>
      <c r="CM173" s="11"/>
      <c r="CN173" s="11"/>
      <c r="CO173" s="11"/>
      <c r="CP173" s="11"/>
      <c r="CQ173" s="11"/>
      <c r="CR173" s="11"/>
      <c r="CS173" s="11"/>
      <c r="CT173" s="11"/>
    </row>
    <row r="174" spans="1:98" ht="22.5" x14ac:dyDescent="0.2">
      <c r="A174" s="333" t="s">
        <v>99</v>
      </c>
      <c r="B174" s="334"/>
      <c r="C174" s="334" t="s">
        <v>1</v>
      </c>
      <c r="D174" s="335" t="s">
        <v>100</v>
      </c>
      <c r="E174" s="336">
        <v>150000</v>
      </c>
      <c r="F174" s="336"/>
      <c r="G174" s="336"/>
      <c r="H174" s="336"/>
      <c r="I174" s="336" t="s">
        <v>379</v>
      </c>
      <c r="J174" s="336">
        <f>E174</f>
        <v>150000</v>
      </c>
      <c r="K174" s="336"/>
      <c r="L174" s="336"/>
      <c r="M174" s="337"/>
      <c r="N174" s="338">
        <v>150000</v>
      </c>
      <c r="O174" s="337"/>
      <c r="P174" s="339">
        <v>150000</v>
      </c>
      <c r="Q174" s="340"/>
      <c r="R174" s="100"/>
      <c r="S174" s="101"/>
      <c r="T174" s="102"/>
      <c r="U174" s="102"/>
      <c r="V174" s="11"/>
      <c r="AI174" s="11"/>
      <c r="AJ174" s="11"/>
      <c r="AK174" s="11"/>
      <c r="AL174" s="11"/>
      <c r="AM174" s="11"/>
      <c r="AN174" s="11"/>
      <c r="AO174" s="11"/>
      <c r="AP174" s="11"/>
      <c r="AQ174" s="11"/>
      <c r="AR174" s="11"/>
      <c r="AS174" s="11"/>
      <c r="AT174" s="11"/>
      <c r="AU174" s="11"/>
      <c r="AV174" s="11"/>
      <c r="AW174" s="11"/>
      <c r="AX174" s="11"/>
      <c r="AY174" s="11"/>
      <c r="AZ174" s="11"/>
      <c r="BA174" s="11"/>
      <c r="BB174" s="11"/>
      <c r="BC174" s="11"/>
      <c r="BD174" s="11"/>
      <c r="BE174" s="11"/>
      <c r="BF174" s="11"/>
      <c r="BG174" s="11"/>
      <c r="BH174" s="11"/>
      <c r="BI174" s="11"/>
      <c r="BJ174" s="11"/>
      <c r="BK174" s="11"/>
      <c r="BL174" s="11"/>
      <c r="BM174" s="11"/>
      <c r="BN174" s="11"/>
      <c r="BO174" s="11"/>
      <c r="BP174" s="11"/>
      <c r="BQ174" s="11"/>
      <c r="BR174" s="11"/>
      <c r="BS174" s="11"/>
      <c r="BT174" s="11"/>
      <c r="BU174" s="11"/>
      <c r="BV174" s="11"/>
      <c r="BW174" s="11"/>
      <c r="BX174" s="11"/>
      <c r="BY174" s="11"/>
      <c r="BZ174" s="11"/>
      <c r="CA174" s="11"/>
      <c r="CB174" s="11"/>
      <c r="CC174" s="11"/>
      <c r="CD174" s="11"/>
      <c r="CE174" s="11"/>
      <c r="CF174" s="11"/>
      <c r="CG174" s="11"/>
      <c r="CH174" s="11"/>
      <c r="CI174" s="11"/>
      <c r="CJ174" s="11"/>
      <c r="CK174" s="11"/>
      <c r="CL174" s="11"/>
      <c r="CM174" s="11"/>
      <c r="CN174" s="11"/>
      <c r="CO174" s="11"/>
      <c r="CP174" s="11"/>
      <c r="CQ174" s="11"/>
      <c r="CR174" s="11"/>
      <c r="CS174" s="11"/>
      <c r="CT174" s="11"/>
    </row>
    <row r="175" spans="1:98" ht="88.15" customHeight="1" x14ac:dyDescent="0.2">
      <c r="A175" s="341" t="s">
        <v>2</v>
      </c>
      <c r="B175" s="341"/>
      <c r="C175" s="341" t="s">
        <v>1</v>
      </c>
      <c r="D175" s="342" t="s">
        <v>0</v>
      </c>
      <c r="E175" s="343">
        <v>435000</v>
      </c>
      <c r="F175" s="343">
        <v>145000</v>
      </c>
      <c r="G175" s="343"/>
      <c r="H175" s="343"/>
      <c r="I175" s="343"/>
      <c r="J175" s="343"/>
      <c r="K175" s="343">
        <v>145000</v>
      </c>
      <c r="L175" s="343">
        <v>145000</v>
      </c>
      <c r="M175" s="343"/>
      <c r="N175" s="343"/>
      <c r="O175" s="343"/>
      <c r="P175" s="343">
        <v>145000</v>
      </c>
      <c r="Q175" s="343">
        <v>145000</v>
      </c>
      <c r="R175" s="51"/>
      <c r="S175" s="398" t="s">
        <v>238</v>
      </c>
      <c r="T175" s="389"/>
      <c r="U175" s="388"/>
      <c r="V175" s="17"/>
      <c r="AI175" s="11"/>
      <c r="AJ175" s="11"/>
      <c r="AK175" s="11"/>
      <c r="AL175" s="11"/>
      <c r="AM175" s="11"/>
      <c r="AN175" s="11"/>
      <c r="AO175" s="11"/>
      <c r="AP175" s="11"/>
      <c r="AQ175" s="11"/>
      <c r="AR175" s="11"/>
      <c r="AS175" s="11"/>
      <c r="AT175" s="11"/>
      <c r="AU175" s="11"/>
      <c r="AV175" s="11"/>
      <c r="AW175" s="11"/>
      <c r="AX175" s="11"/>
      <c r="AY175" s="11"/>
      <c r="AZ175" s="11"/>
      <c r="BA175" s="11"/>
      <c r="BB175" s="11"/>
      <c r="BC175" s="11"/>
      <c r="BD175" s="11"/>
      <c r="BE175" s="11"/>
      <c r="BF175" s="11"/>
      <c r="BG175" s="11"/>
      <c r="BH175" s="11"/>
      <c r="BI175" s="11"/>
      <c r="BJ175" s="11"/>
      <c r="BK175" s="11"/>
      <c r="BL175" s="11"/>
      <c r="BM175" s="11"/>
      <c r="BN175" s="11"/>
      <c r="BO175" s="11"/>
      <c r="BP175" s="11"/>
      <c r="BQ175" s="11"/>
      <c r="BR175" s="11"/>
      <c r="BS175" s="11"/>
      <c r="BT175" s="11"/>
      <c r="BU175" s="11"/>
      <c r="BV175" s="11"/>
      <c r="BW175" s="11"/>
      <c r="BX175" s="11"/>
      <c r="BY175" s="11"/>
      <c r="BZ175" s="11"/>
      <c r="CA175" s="11"/>
      <c r="CB175" s="11"/>
      <c r="CC175" s="11"/>
      <c r="CD175" s="11"/>
      <c r="CE175" s="11"/>
      <c r="CF175" s="11"/>
      <c r="CG175" s="11"/>
      <c r="CH175" s="11"/>
      <c r="CI175" s="11"/>
      <c r="CJ175" s="11"/>
      <c r="CK175" s="11"/>
      <c r="CL175" s="11"/>
      <c r="CM175" s="11"/>
      <c r="CN175" s="11"/>
      <c r="CO175" s="11"/>
      <c r="CP175" s="11"/>
      <c r="CQ175" s="11"/>
      <c r="CR175" s="11"/>
      <c r="CS175" s="11"/>
      <c r="CT175" s="11"/>
    </row>
    <row r="176" spans="1:98" s="15" customFormat="1" x14ac:dyDescent="0.2">
      <c r="A176" s="112"/>
      <c r="B176" s="112"/>
      <c r="C176" s="112"/>
      <c r="D176" s="350"/>
      <c r="E176" s="351">
        <f>E6+E12+E18+E23+E27+E29+E41+E56+E67+E73+E84+E107+E123+E134+E150+E156+E169+E172+E174+E175</f>
        <v>17862039.309999999</v>
      </c>
      <c r="F176" s="351">
        <f>F6+F12+F18+F23+F27+F29+F41+F56+F67+F73+F84+F107+F123+F134+F150+F156+F169+F172+F174+F175</f>
        <v>5044395.87</v>
      </c>
      <c r="G176" s="351"/>
      <c r="H176" s="351"/>
      <c r="I176" s="351"/>
      <c r="J176" s="351"/>
      <c r="K176" s="351"/>
      <c r="L176" s="351"/>
      <c r="M176" s="351" t="e">
        <f>M6+M12+M18+M23+M41+M56+M67+M73+M84+M107+M123+M134+M150+M156+M169+M172+M173+M174+M175</f>
        <v>#REF!</v>
      </c>
      <c r="N176" s="351" t="e">
        <f>N6+N12+N18+N23+N41+N56+N67+N73+N84+N107+N123+N134+N150+N156+N169+N172+N173+N174+N175</f>
        <v>#REF!</v>
      </c>
      <c r="O176" s="351"/>
      <c r="P176" s="351" t="e">
        <f>P6+P12+P18+P23+P28+P41+P56+P67+P73+P84+P107+P123+P134+P150+P156+P169+P175</f>
        <v>#REF!</v>
      </c>
      <c r="Q176" s="351">
        <f>Q6+Q12+Q18+Q23+Q41+Q56+Q67+Q73+Q84+Q107+Q123+Q134+Q150+Q156+Q169+Q175</f>
        <v>765000</v>
      </c>
      <c r="R176" s="352"/>
      <c r="S176" s="112"/>
      <c r="T176" s="380">
        <f>SUM(T173:T175)</f>
        <v>0</v>
      </c>
      <c r="U176" s="113"/>
    </row>
    <row r="177" spans="1:98" s="15" customFormat="1" x14ac:dyDescent="0.2">
      <c r="A177" s="111"/>
      <c r="B177" s="111"/>
      <c r="C177" s="111"/>
      <c r="D177" s="344"/>
      <c r="E177" s="345"/>
      <c r="F177" s="345"/>
      <c r="G177" s="345"/>
      <c r="H177" s="345"/>
      <c r="I177" s="345"/>
      <c r="J177" s="345"/>
      <c r="K177" s="345"/>
      <c r="L177" s="345"/>
      <c r="M177" s="345"/>
      <c r="N177" s="345"/>
      <c r="O177" s="345"/>
      <c r="P177" s="345"/>
      <c r="Q177" s="345"/>
      <c r="R177" s="111"/>
      <c r="S177" s="112"/>
      <c r="T177" s="113"/>
      <c r="U177" s="113"/>
    </row>
    <row r="178" spans="1:98" x14ac:dyDescent="0.2">
      <c r="A178" s="19"/>
      <c r="B178" s="346" t="s">
        <v>206</v>
      </c>
      <c r="C178" s="19"/>
      <c r="D178" s="21"/>
      <c r="E178" s="18"/>
      <c r="F178" s="18"/>
      <c r="G178" s="18"/>
      <c r="H178" s="18"/>
      <c r="I178" s="18"/>
      <c r="J178" s="18"/>
      <c r="K178" s="18"/>
      <c r="L178" s="18"/>
      <c r="M178" s="18"/>
      <c r="N178" s="18"/>
      <c r="O178" s="18"/>
      <c r="P178" s="18"/>
      <c r="Q178" s="18"/>
      <c r="R178" s="19"/>
      <c r="S178" s="20"/>
      <c r="T178" s="14"/>
      <c r="U178" s="14"/>
      <c r="V178" s="11"/>
      <c r="AI178" s="11"/>
      <c r="AJ178" s="11"/>
      <c r="AK178" s="11"/>
      <c r="AL178" s="11"/>
      <c r="AM178" s="11"/>
      <c r="AN178" s="11"/>
      <c r="AO178" s="11"/>
      <c r="AP178" s="11"/>
      <c r="AQ178" s="11"/>
      <c r="AR178" s="11"/>
      <c r="AS178" s="11"/>
      <c r="AT178" s="11"/>
      <c r="AU178" s="11"/>
      <c r="AV178" s="11"/>
      <c r="AW178" s="11"/>
      <c r="AX178" s="11"/>
      <c r="AY178" s="11"/>
      <c r="AZ178" s="11"/>
      <c r="BA178" s="11"/>
      <c r="BB178" s="11"/>
      <c r="BC178" s="11"/>
      <c r="BD178" s="11"/>
      <c r="BE178" s="11"/>
      <c r="BF178" s="11"/>
      <c r="BG178" s="11"/>
      <c r="BH178" s="11"/>
      <c r="BI178" s="11"/>
      <c r="BJ178" s="11"/>
      <c r="BK178" s="11"/>
      <c r="BL178" s="11"/>
      <c r="BM178" s="11"/>
      <c r="BN178" s="11"/>
      <c r="BO178" s="11"/>
      <c r="BP178" s="11"/>
      <c r="BQ178" s="11"/>
      <c r="BR178" s="11"/>
      <c r="BS178" s="11"/>
      <c r="BT178" s="11"/>
      <c r="BU178" s="11"/>
      <c r="BV178" s="11"/>
      <c r="BW178" s="11"/>
      <c r="BX178" s="11"/>
      <c r="BY178" s="11"/>
      <c r="BZ178" s="11"/>
      <c r="CA178" s="11"/>
      <c r="CB178" s="11"/>
      <c r="CC178" s="11"/>
      <c r="CD178" s="11"/>
      <c r="CE178" s="11"/>
      <c r="CF178" s="11"/>
      <c r="CG178" s="11"/>
      <c r="CH178" s="11"/>
      <c r="CI178" s="11"/>
      <c r="CJ178" s="11"/>
      <c r="CK178" s="11"/>
      <c r="CL178" s="11"/>
      <c r="CM178" s="11"/>
      <c r="CN178" s="11"/>
      <c r="CO178" s="11"/>
      <c r="CP178" s="11"/>
      <c r="CQ178" s="11"/>
      <c r="CR178" s="11"/>
      <c r="CS178" s="11"/>
      <c r="CT178" s="11"/>
    </row>
    <row r="179" spans="1:98" x14ac:dyDescent="0.2">
      <c r="A179" s="193" t="s">
        <v>105</v>
      </c>
      <c r="B179" s="193" t="s">
        <v>106</v>
      </c>
      <c r="C179" s="193"/>
      <c r="D179" s="193" t="s">
        <v>104</v>
      </c>
      <c r="E179" s="347">
        <v>20000</v>
      </c>
      <c r="F179" s="348">
        <f t="shared" ref="F179:F188" si="2">E179</f>
        <v>20000</v>
      </c>
      <c r="G179" s="348"/>
      <c r="H179" s="348"/>
      <c r="I179" s="348"/>
      <c r="J179" s="348"/>
      <c r="K179" s="348"/>
      <c r="L179" s="348"/>
      <c r="M179" s="193"/>
      <c r="N179" s="193"/>
      <c r="O179" s="22"/>
      <c r="P179" s="22"/>
      <c r="Q179" s="22"/>
      <c r="R179" s="52"/>
      <c r="S179" s="53"/>
      <c r="T179" s="54"/>
      <c r="U179" s="54"/>
      <c r="V179" s="11"/>
      <c r="AI179" s="11"/>
      <c r="AJ179" s="11"/>
      <c r="AK179" s="11"/>
      <c r="AL179" s="11"/>
      <c r="AM179" s="11"/>
      <c r="AN179" s="11"/>
      <c r="AO179" s="11"/>
      <c r="AP179" s="11"/>
      <c r="AQ179" s="11"/>
      <c r="AR179" s="11"/>
      <c r="AS179" s="11"/>
      <c r="AT179" s="11"/>
      <c r="AU179" s="11"/>
      <c r="AV179" s="11"/>
      <c r="AW179" s="11"/>
      <c r="AX179" s="11"/>
      <c r="AY179" s="11"/>
      <c r="AZ179" s="11"/>
      <c r="BA179" s="11"/>
      <c r="BB179" s="11"/>
      <c r="BC179" s="11"/>
      <c r="BD179" s="11"/>
      <c r="BE179" s="11"/>
      <c r="BF179" s="11"/>
      <c r="BG179" s="11"/>
      <c r="BH179" s="11"/>
      <c r="BI179" s="11"/>
      <c r="BJ179" s="11"/>
      <c r="BK179" s="11"/>
      <c r="BL179" s="11"/>
      <c r="BM179" s="11"/>
      <c r="BN179" s="11"/>
      <c r="BO179" s="11"/>
      <c r="BP179" s="11"/>
      <c r="BQ179" s="11"/>
      <c r="BR179" s="11"/>
      <c r="BS179" s="11"/>
      <c r="BT179" s="11"/>
      <c r="BU179" s="11"/>
      <c r="BV179" s="11"/>
      <c r="BW179" s="11"/>
      <c r="BX179" s="11"/>
      <c r="BY179" s="11"/>
      <c r="BZ179" s="11"/>
      <c r="CA179" s="11"/>
      <c r="CB179" s="11"/>
      <c r="CC179" s="11"/>
      <c r="CD179" s="11"/>
      <c r="CE179" s="11"/>
      <c r="CF179" s="11"/>
      <c r="CG179" s="11"/>
      <c r="CH179" s="11"/>
      <c r="CI179" s="11"/>
      <c r="CJ179" s="11"/>
      <c r="CK179" s="11"/>
      <c r="CL179" s="11"/>
      <c r="CM179" s="11"/>
      <c r="CN179" s="11"/>
      <c r="CO179" s="11"/>
      <c r="CP179" s="11"/>
      <c r="CQ179" s="11"/>
      <c r="CR179" s="11"/>
      <c r="CS179" s="11"/>
      <c r="CT179" s="11"/>
    </row>
    <row r="180" spans="1:98" x14ac:dyDescent="0.2">
      <c r="A180" s="349" t="s">
        <v>8</v>
      </c>
      <c r="B180" s="193" t="s">
        <v>107</v>
      </c>
      <c r="C180" s="193"/>
      <c r="D180" s="193" t="s">
        <v>104</v>
      </c>
      <c r="E180" s="347">
        <v>20000</v>
      </c>
      <c r="F180" s="348">
        <f t="shared" si="2"/>
        <v>20000</v>
      </c>
      <c r="G180" s="348"/>
      <c r="H180" s="348"/>
      <c r="I180" s="348"/>
      <c r="J180" s="348"/>
      <c r="K180" s="348"/>
      <c r="L180" s="348"/>
      <c r="M180" s="193"/>
      <c r="N180" s="193"/>
      <c r="O180" s="22"/>
      <c r="P180" s="22"/>
      <c r="Q180" s="22"/>
      <c r="R180" s="52"/>
      <c r="S180" s="53"/>
      <c r="T180" s="54"/>
      <c r="U180" s="54"/>
      <c r="V180" s="11"/>
    </row>
    <row r="181" spans="1:98" x14ac:dyDescent="0.2">
      <c r="A181" s="193" t="s">
        <v>108</v>
      </c>
      <c r="B181" s="193" t="s">
        <v>109</v>
      </c>
      <c r="C181" s="193"/>
      <c r="D181" s="193" t="s">
        <v>104</v>
      </c>
      <c r="E181" s="347">
        <v>20000</v>
      </c>
      <c r="F181" s="348">
        <f t="shared" si="2"/>
        <v>20000</v>
      </c>
      <c r="G181" s="348"/>
      <c r="H181" s="348"/>
      <c r="I181" s="348"/>
      <c r="J181" s="348"/>
      <c r="K181" s="348"/>
      <c r="L181" s="348"/>
      <c r="M181" s="193"/>
      <c r="N181" s="193"/>
      <c r="O181" s="22"/>
      <c r="P181" s="22"/>
      <c r="Q181" s="22"/>
      <c r="R181" s="52"/>
      <c r="S181" s="53"/>
      <c r="T181" s="54"/>
      <c r="U181" s="54"/>
      <c r="V181" s="11"/>
    </row>
    <row r="182" spans="1:98" x14ac:dyDescent="0.2">
      <c r="A182" s="193" t="s">
        <v>105</v>
      </c>
      <c r="B182" s="193" t="s">
        <v>106</v>
      </c>
      <c r="C182" s="193"/>
      <c r="D182" s="193" t="s">
        <v>110</v>
      </c>
      <c r="E182" s="347">
        <f>23080+26804.43</f>
        <v>49884.43</v>
      </c>
      <c r="F182" s="348">
        <f t="shared" si="2"/>
        <v>49884.43</v>
      </c>
      <c r="G182" s="348"/>
      <c r="H182" s="348"/>
      <c r="I182" s="348"/>
      <c r="J182" s="348"/>
      <c r="K182" s="348"/>
      <c r="L182" s="348"/>
      <c r="M182" s="193"/>
      <c r="N182" s="193"/>
      <c r="O182" s="22"/>
      <c r="P182" s="22"/>
      <c r="Q182" s="22"/>
      <c r="R182" s="1065" t="s">
        <v>111</v>
      </c>
      <c r="S182" s="53"/>
      <c r="T182" s="54"/>
      <c r="U182" s="54"/>
      <c r="V182" s="11"/>
    </row>
    <row r="183" spans="1:98" x14ac:dyDescent="0.2">
      <c r="A183" s="349" t="s">
        <v>8</v>
      </c>
      <c r="B183" s="193" t="s">
        <v>107</v>
      </c>
      <c r="C183" s="193"/>
      <c r="D183" s="193" t="s">
        <v>110</v>
      </c>
      <c r="E183" s="347">
        <f>19787.23+25260.3</f>
        <v>45047.53</v>
      </c>
      <c r="F183" s="348">
        <f t="shared" si="2"/>
        <v>45047.53</v>
      </c>
      <c r="G183" s="348"/>
      <c r="H183" s="348"/>
      <c r="I183" s="348"/>
      <c r="J183" s="348"/>
      <c r="K183" s="348"/>
      <c r="L183" s="348"/>
      <c r="M183" s="193"/>
      <c r="N183" s="193"/>
      <c r="O183" s="22"/>
      <c r="P183" s="22"/>
      <c r="Q183" s="22"/>
      <c r="R183" s="1065"/>
      <c r="S183" s="53"/>
      <c r="T183" s="54"/>
      <c r="U183" s="54"/>
      <c r="V183" s="11"/>
    </row>
    <row r="184" spans="1:98" x14ac:dyDescent="0.2">
      <c r="A184" s="193" t="s">
        <v>108</v>
      </c>
      <c r="B184" s="193" t="s">
        <v>109</v>
      </c>
      <c r="C184" s="193"/>
      <c r="D184" s="193" t="s">
        <v>110</v>
      </c>
      <c r="E184" s="347">
        <f>16520.45+29543.62</f>
        <v>46064.07</v>
      </c>
      <c r="F184" s="348">
        <f t="shared" si="2"/>
        <v>46064.07</v>
      </c>
      <c r="G184" s="348"/>
      <c r="H184" s="348"/>
      <c r="I184" s="348"/>
      <c r="J184" s="348"/>
      <c r="K184" s="348"/>
      <c r="L184" s="348"/>
      <c r="M184" s="193"/>
      <c r="N184" s="193"/>
      <c r="O184" s="22"/>
      <c r="P184" s="22"/>
      <c r="Q184" s="22"/>
      <c r="R184" s="1065"/>
      <c r="S184" s="53"/>
      <c r="T184" s="54"/>
      <c r="U184" s="54"/>
      <c r="V184" s="11"/>
    </row>
    <row r="185" spans="1:98" x14ac:dyDescent="0.2">
      <c r="A185" s="193" t="s">
        <v>105</v>
      </c>
      <c r="B185" s="193" t="s">
        <v>106</v>
      </c>
      <c r="C185" s="193"/>
      <c r="D185" s="193" t="s">
        <v>112</v>
      </c>
      <c r="E185" s="347">
        <v>29788.33</v>
      </c>
      <c r="F185" s="348">
        <f t="shared" si="2"/>
        <v>29788.33</v>
      </c>
      <c r="G185" s="348"/>
      <c r="H185" s="348"/>
      <c r="I185" s="348"/>
      <c r="J185" s="348"/>
      <c r="K185" s="348"/>
      <c r="L185" s="348"/>
      <c r="M185" s="22"/>
      <c r="N185" s="22"/>
      <c r="O185" s="22"/>
      <c r="P185" s="22"/>
      <c r="Q185" s="22"/>
      <c r="R185" s="1066" t="s">
        <v>113</v>
      </c>
      <c r="S185" s="53"/>
      <c r="T185" s="54"/>
      <c r="U185" s="54"/>
      <c r="V185" s="11"/>
    </row>
    <row r="186" spans="1:98" x14ac:dyDescent="0.2">
      <c r="A186" s="349" t="s">
        <v>8</v>
      </c>
      <c r="B186" s="193" t="s">
        <v>107</v>
      </c>
      <c r="C186" s="193"/>
      <c r="D186" s="193" t="s">
        <v>112</v>
      </c>
      <c r="E186" s="347">
        <v>29788.33</v>
      </c>
      <c r="F186" s="348">
        <f t="shared" si="2"/>
        <v>29788.33</v>
      </c>
      <c r="G186" s="348"/>
      <c r="H186" s="348"/>
      <c r="I186" s="348"/>
      <c r="J186" s="348"/>
      <c r="K186" s="348"/>
      <c r="L186" s="348"/>
      <c r="M186" s="22"/>
      <c r="N186" s="22"/>
      <c r="O186" s="22"/>
      <c r="P186" s="22"/>
      <c r="Q186" s="22"/>
      <c r="R186" s="1067"/>
      <c r="S186" s="53"/>
      <c r="T186" s="54"/>
      <c r="U186" s="54"/>
      <c r="V186" s="11"/>
    </row>
    <row r="187" spans="1:98" x14ac:dyDescent="0.2">
      <c r="A187" s="193" t="s">
        <v>108</v>
      </c>
      <c r="B187" s="193" t="s">
        <v>109</v>
      </c>
      <c r="C187" s="193"/>
      <c r="D187" s="193" t="s">
        <v>112</v>
      </c>
      <c r="E187" s="347">
        <v>29788.33</v>
      </c>
      <c r="F187" s="348">
        <f t="shared" si="2"/>
        <v>29788.33</v>
      </c>
      <c r="G187" s="348"/>
      <c r="H187" s="348"/>
      <c r="I187" s="348"/>
      <c r="J187" s="348"/>
      <c r="K187" s="348"/>
      <c r="L187" s="348"/>
      <c r="M187" s="22"/>
      <c r="N187" s="22"/>
      <c r="O187" s="22"/>
      <c r="P187" s="22"/>
      <c r="Q187" s="22"/>
      <c r="R187" s="1068"/>
      <c r="S187" s="53"/>
      <c r="T187" s="54"/>
      <c r="U187" s="54"/>
      <c r="V187" s="11"/>
    </row>
    <row r="188" spans="1:98" x14ac:dyDescent="0.2">
      <c r="A188" s="193" t="s">
        <v>105</v>
      </c>
      <c r="B188" s="193" t="s">
        <v>106</v>
      </c>
      <c r="C188" s="193"/>
      <c r="D188" s="193" t="s">
        <v>114</v>
      </c>
      <c r="E188" s="347">
        <f>9543.37+18954.22</f>
        <v>28497.590000000004</v>
      </c>
      <c r="F188" s="347">
        <f t="shared" si="2"/>
        <v>28497.590000000004</v>
      </c>
      <c r="G188" s="347"/>
      <c r="H188" s="347"/>
      <c r="I188" s="347"/>
      <c r="J188" s="347"/>
      <c r="K188" s="347"/>
      <c r="L188" s="347"/>
      <c r="M188" s="22"/>
      <c r="N188" s="22"/>
      <c r="O188" s="22"/>
      <c r="P188" s="22"/>
      <c r="Q188" s="22"/>
      <c r="R188" s="52"/>
      <c r="S188" s="53"/>
      <c r="T188" s="54"/>
      <c r="U188" s="54"/>
      <c r="V188" s="11"/>
    </row>
    <row r="189" spans="1:98" x14ac:dyDescent="0.2">
      <c r="A189" s="349" t="s">
        <v>8</v>
      </c>
      <c r="B189" s="193" t="s">
        <v>107</v>
      </c>
      <c r="C189" s="193"/>
      <c r="D189" s="193" t="s">
        <v>114</v>
      </c>
      <c r="E189" s="347">
        <f>18094.5+14174.75</f>
        <v>32269.25</v>
      </c>
      <c r="F189" s="347">
        <f t="shared" ref="F189:F198" si="3">E189</f>
        <v>32269.25</v>
      </c>
      <c r="G189" s="347"/>
      <c r="H189" s="347"/>
      <c r="I189" s="347"/>
      <c r="J189" s="347"/>
      <c r="K189" s="347"/>
      <c r="L189" s="347"/>
      <c r="M189" s="22"/>
      <c r="N189" s="22"/>
      <c r="O189" s="22"/>
      <c r="P189" s="22"/>
      <c r="Q189" s="22"/>
      <c r="R189" s="52"/>
      <c r="S189" s="53"/>
      <c r="T189" s="54"/>
      <c r="U189" s="54"/>
      <c r="V189" s="11"/>
    </row>
    <row r="190" spans="1:98" x14ac:dyDescent="0.2">
      <c r="A190" s="193" t="s">
        <v>108</v>
      </c>
      <c r="B190" s="193" t="s">
        <v>109</v>
      </c>
      <c r="C190" s="193"/>
      <c r="D190" s="193" t="s">
        <v>114</v>
      </c>
      <c r="E190" s="347">
        <f>27120.6+15010.21+8259.16</f>
        <v>50389.97</v>
      </c>
      <c r="F190" s="347">
        <f t="shared" si="3"/>
        <v>50389.97</v>
      </c>
      <c r="G190" s="347"/>
      <c r="H190" s="347"/>
      <c r="I190" s="347"/>
      <c r="J190" s="347"/>
      <c r="K190" s="347"/>
      <c r="L190" s="347"/>
      <c r="M190" s="22"/>
      <c r="N190" s="22"/>
      <c r="O190" s="22"/>
      <c r="P190" s="22"/>
      <c r="Q190" s="22"/>
      <c r="R190" s="52"/>
      <c r="S190" s="53"/>
      <c r="T190" s="54"/>
      <c r="U190" s="54"/>
      <c r="V190" s="11"/>
    </row>
    <row r="191" spans="1:98" x14ac:dyDescent="0.2">
      <c r="A191" s="193" t="s">
        <v>105</v>
      </c>
      <c r="B191" s="193" t="s">
        <v>106</v>
      </c>
      <c r="C191" s="193"/>
      <c r="D191" s="193" t="s">
        <v>115</v>
      </c>
      <c r="E191" s="347">
        <v>50000</v>
      </c>
      <c r="F191" s="347">
        <f t="shared" si="3"/>
        <v>50000</v>
      </c>
      <c r="G191" s="347"/>
      <c r="H191" s="347"/>
      <c r="I191" s="347"/>
      <c r="J191" s="347"/>
      <c r="K191" s="347"/>
      <c r="L191" s="347"/>
      <c r="M191" s="22"/>
      <c r="N191" s="22"/>
      <c r="O191" s="22"/>
      <c r="P191" s="22"/>
      <c r="Q191" s="22"/>
      <c r="R191" s="52"/>
      <c r="S191" s="53"/>
      <c r="T191" s="54"/>
      <c r="U191" s="54"/>
      <c r="V191" s="11"/>
    </row>
    <row r="192" spans="1:98" x14ac:dyDescent="0.2">
      <c r="A192" s="349" t="s">
        <v>8</v>
      </c>
      <c r="B192" s="193" t="s">
        <v>107</v>
      </c>
      <c r="C192" s="193"/>
      <c r="D192" s="193" t="s">
        <v>116</v>
      </c>
      <c r="E192" s="347">
        <v>50000</v>
      </c>
      <c r="F192" s="347">
        <f t="shared" si="3"/>
        <v>50000</v>
      </c>
      <c r="G192" s="347"/>
      <c r="H192" s="347"/>
      <c r="I192" s="347"/>
      <c r="J192" s="347"/>
      <c r="K192" s="347"/>
      <c r="L192" s="347"/>
      <c r="M192" s="22"/>
      <c r="N192" s="22"/>
      <c r="O192" s="22"/>
      <c r="P192" s="22"/>
      <c r="Q192" s="22"/>
      <c r="R192" s="52"/>
      <c r="S192" s="53"/>
      <c r="T192" s="54"/>
      <c r="U192" s="54"/>
      <c r="V192" s="11"/>
    </row>
    <row r="193" spans="1:22" x14ac:dyDescent="0.2">
      <c r="A193" s="193" t="s">
        <v>108</v>
      </c>
      <c r="B193" s="193" t="s">
        <v>108</v>
      </c>
      <c r="C193" s="193"/>
      <c r="D193" s="193" t="s">
        <v>117</v>
      </c>
      <c r="E193" s="347">
        <v>25000</v>
      </c>
      <c r="F193" s="347">
        <f t="shared" si="3"/>
        <v>25000</v>
      </c>
      <c r="G193" s="347"/>
      <c r="H193" s="347"/>
      <c r="I193" s="347"/>
      <c r="J193" s="347"/>
      <c r="K193" s="347"/>
      <c r="L193" s="347"/>
      <c r="M193" s="22"/>
      <c r="N193" s="22"/>
      <c r="O193" s="22"/>
      <c r="P193" s="22"/>
      <c r="Q193" s="22"/>
      <c r="R193" s="52"/>
      <c r="S193" s="53"/>
      <c r="T193" s="54"/>
      <c r="U193" s="54"/>
      <c r="V193" s="11"/>
    </row>
    <row r="194" spans="1:22" x14ac:dyDescent="0.2">
      <c r="A194" s="193" t="s">
        <v>108</v>
      </c>
      <c r="B194" s="193" t="s">
        <v>118</v>
      </c>
      <c r="C194" s="193"/>
      <c r="D194" s="193" t="s">
        <v>119</v>
      </c>
      <c r="E194" s="347">
        <v>25000</v>
      </c>
      <c r="F194" s="347">
        <f t="shared" si="3"/>
        <v>25000</v>
      </c>
      <c r="G194" s="347"/>
      <c r="H194" s="347"/>
      <c r="I194" s="347"/>
      <c r="J194" s="347"/>
      <c r="K194" s="347"/>
      <c r="L194" s="347"/>
      <c r="M194" s="22"/>
      <c r="N194" s="22"/>
      <c r="O194" s="22"/>
      <c r="P194" s="22"/>
      <c r="Q194" s="22"/>
      <c r="R194" s="52"/>
      <c r="S194" s="53"/>
      <c r="T194" s="54"/>
      <c r="U194" s="54"/>
      <c r="V194" s="11"/>
    </row>
    <row r="195" spans="1:22" x14ac:dyDescent="0.2">
      <c r="A195" s="193" t="s">
        <v>105</v>
      </c>
      <c r="B195" s="193" t="s">
        <v>106</v>
      </c>
      <c r="C195" s="193"/>
      <c r="D195" s="193" t="s">
        <v>120</v>
      </c>
      <c r="E195" s="347">
        <v>121387.09</v>
      </c>
      <c r="F195" s="347">
        <f t="shared" si="3"/>
        <v>121387.09</v>
      </c>
      <c r="G195" s="347"/>
      <c r="H195" s="347"/>
      <c r="I195" s="347"/>
      <c r="J195" s="347"/>
      <c r="K195" s="347"/>
      <c r="L195" s="347"/>
      <c r="M195" s="22"/>
      <c r="N195" s="22"/>
      <c r="O195" s="22"/>
      <c r="P195" s="22"/>
      <c r="Q195" s="22"/>
      <c r="R195" s="52"/>
      <c r="S195" s="53"/>
      <c r="T195" s="54"/>
      <c r="U195" s="54"/>
      <c r="V195" s="11"/>
    </row>
    <row r="196" spans="1:22" x14ac:dyDescent="0.2">
      <c r="A196" s="193" t="s">
        <v>105</v>
      </c>
      <c r="B196" s="193" t="s">
        <v>106</v>
      </c>
      <c r="C196" s="193"/>
      <c r="D196" s="193" t="s">
        <v>121</v>
      </c>
      <c r="E196" s="347">
        <v>61612.91</v>
      </c>
      <c r="F196" s="347">
        <f t="shared" si="3"/>
        <v>61612.91</v>
      </c>
      <c r="G196" s="347"/>
      <c r="H196" s="347"/>
      <c r="I196" s="347"/>
      <c r="J196" s="347"/>
      <c r="K196" s="347"/>
      <c r="L196" s="347"/>
      <c r="M196" s="22"/>
      <c r="N196" s="22"/>
      <c r="O196" s="22"/>
      <c r="P196" s="22"/>
      <c r="Q196" s="22"/>
      <c r="R196" s="52"/>
      <c r="S196" s="53"/>
      <c r="T196" s="54"/>
      <c r="U196" s="54"/>
      <c r="V196" s="11"/>
    </row>
    <row r="197" spans="1:22" x14ac:dyDescent="0.2">
      <c r="A197" s="193" t="s">
        <v>5</v>
      </c>
      <c r="B197" s="193" t="s">
        <v>5</v>
      </c>
      <c r="C197" s="193"/>
      <c r="D197" s="193" t="s">
        <v>122</v>
      </c>
      <c r="E197" s="347">
        <v>22848.799999999999</v>
      </c>
      <c r="F197" s="347">
        <f t="shared" si="3"/>
        <v>22848.799999999999</v>
      </c>
      <c r="G197" s="347"/>
      <c r="H197" s="347"/>
      <c r="I197" s="347"/>
      <c r="J197" s="347"/>
      <c r="K197" s="347"/>
      <c r="L197" s="347"/>
      <c r="M197" s="22"/>
      <c r="N197" s="22"/>
      <c r="O197" s="22"/>
      <c r="P197" s="22"/>
      <c r="Q197" s="22"/>
      <c r="R197" s="52"/>
      <c r="S197" s="53"/>
      <c r="T197" s="54"/>
      <c r="U197" s="54"/>
      <c r="V197" s="11"/>
    </row>
    <row r="198" spans="1:22" x14ac:dyDescent="0.2">
      <c r="A198" s="193" t="s">
        <v>105</v>
      </c>
      <c r="B198" s="193" t="s">
        <v>105</v>
      </c>
      <c r="C198" s="193"/>
      <c r="D198" s="193" t="s">
        <v>123</v>
      </c>
      <c r="E198" s="347">
        <v>348874.22</v>
      </c>
      <c r="F198" s="347">
        <f t="shared" si="3"/>
        <v>348874.22</v>
      </c>
      <c r="G198" s="347"/>
      <c r="H198" s="347"/>
      <c r="I198" s="347"/>
      <c r="J198" s="347"/>
      <c r="K198" s="347"/>
      <c r="L198" s="347"/>
      <c r="M198" s="22"/>
      <c r="N198" s="22"/>
      <c r="O198" s="22"/>
      <c r="P198" s="22"/>
      <c r="Q198" s="22"/>
      <c r="R198" s="52"/>
      <c r="S198" s="53"/>
      <c r="T198" s="54"/>
      <c r="U198" s="54"/>
      <c r="V198" s="11"/>
    </row>
    <row r="199" spans="1:22" x14ac:dyDescent="0.2">
      <c r="A199" s="349" t="s">
        <v>8</v>
      </c>
      <c r="B199" s="193" t="s">
        <v>107</v>
      </c>
      <c r="C199" s="193"/>
      <c r="D199" s="193" t="s">
        <v>120</v>
      </c>
      <c r="E199" s="347">
        <v>193931.72</v>
      </c>
      <c r="F199" s="347">
        <v>193931.72</v>
      </c>
      <c r="G199" s="347"/>
      <c r="H199" s="347"/>
      <c r="I199" s="347"/>
      <c r="J199" s="347"/>
      <c r="K199" s="347"/>
      <c r="L199" s="347"/>
      <c r="M199" s="22"/>
      <c r="N199" s="22"/>
      <c r="O199" s="22"/>
      <c r="P199" s="22"/>
      <c r="Q199" s="22"/>
      <c r="R199" s="52"/>
      <c r="S199" s="53"/>
      <c r="T199" s="54"/>
      <c r="U199" s="54"/>
      <c r="V199" s="11"/>
    </row>
    <row r="200" spans="1:22" x14ac:dyDescent="0.2">
      <c r="A200" s="349" t="s">
        <v>108</v>
      </c>
      <c r="B200" s="193" t="s">
        <v>109</v>
      </c>
      <c r="C200" s="193"/>
      <c r="D200" s="193" t="s">
        <v>120</v>
      </c>
      <c r="E200" s="347"/>
      <c r="F200" s="347"/>
      <c r="G200" s="347"/>
      <c r="H200" s="347"/>
      <c r="I200" s="347"/>
      <c r="J200" s="347"/>
      <c r="K200" s="347"/>
      <c r="L200" s="347"/>
      <c r="M200" s="22"/>
      <c r="N200" s="22"/>
      <c r="O200" s="22"/>
      <c r="P200" s="22"/>
      <c r="Q200" s="22"/>
      <c r="R200" s="52" t="s">
        <v>187</v>
      </c>
      <c r="S200" s="53"/>
      <c r="T200" s="54"/>
      <c r="U200" s="54"/>
      <c r="V200" s="11"/>
    </row>
    <row r="201" spans="1:22" s="15" customFormat="1" x14ac:dyDescent="0.2">
      <c r="A201" s="112"/>
      <c r="B201" s="112"/>
      <c r="C201" s="112"/>
      <c r="D201" s="350"/>
      <c r="E201" s="351">
        <f>SUM(E179:E200)</f>
        <v>1300172.57</v>
      </c>
      <c r="F201" s="351">
        <f>SUM(F179:F200)</f>
        <v>1300172.57</v>
      </c>
      <c r="G201" s="351"/>
      <c r="H201" s="351"/>
      <c r="I201" s="351"/>
      <c r="J201" s="351"/>
      <c r="K201" s="351"/>
      <c r="L201" s="351"/>
      <c r="M201" s="351">
        <f t="shared" ref="M201:N201" si="4">SUM(M179:M200)</f>
        <v>0</v>
      </c>
      <c r="N201" s="351">
        <f t="shared" si="4"/>
        <v>0</v>
      </c>
      <c r="O201" s="351"/>
      <c r="P201" s="351"/>
      <c r="Q201" s="351"/>
      <c r="R201" s="352"/>
      <c r="S201" s="112"/>
      <c r="T201" s="113"/>
      <c r="U201" s="113"/>
    </row>
    <row r="202" spans="1:22" x14ac:dyDescent="0.2">
      <c r="A202" s="19"/>
      <c r="B202" s="19"/>
      <c r="C202" s="19"/>
      <c r="D202" s="21"/>
      <c r="E202" s="18"/>
      <c r="F202" s="18"/>
      <c r="G202" s="18"/>
      <c r="H202" s="18"/>
      <c r="I202" s="18"/>
      <c r="J202" s="18"/>
      <c r="K202" s="18"/>
      <c r="L202" s="18"/>
      <c r="M202" s="18"/>
      <c r="N202" s="18"/>
      <c r="O202" s="18"/>
      <c r="P202" s="18"/>
      <c r="Q202" s="18"/>
      <c r="R202" s="19"/>
      <c r="S202" s="19"/>
      <c r="T202" s="11"/>
      <c r="U202" s="11"/>
      <c r="V202" s="11"/>
    </row>
    <row r="203" spans="1:22" s="15" customFormat="1" x14ac:dyDescent="0.2">
      <c r="A203" s="112"/>
      <c r="B203" s="112"/>
      <c r="C203" s="112"/>
      <c r="D203" s="350"/>
      <c r="E203" s="351">
        <f>E176+E201</f>
        <v>19162211.879999999</v>
      </c>
      <c r="F203" s="351">
        <f>F176+F201</f>
        <v>6344568.4400000004</v>
      </c>
      <c r="G203" s="351"/>
      <c r="H203" s="351"/>
      <c r="I203" s="351"/>
      <c r="J203" s="351"/>
      <c r="K203" s="351"/>
      <c r="L203" s="351"/>
      <c r="M203" s="351" t="e">
        <f t="shared" ref="M203:N203" si="5">M176+M201</f>
        <v>#REF!</v>
      </c>
      <c r="N203" s="351" t="e">
        <f t="shared" si="5"/>
        <v>#REF!</v>
      </c>
      <c r="O203" s="351"/>
      <c r="P203" s="351"/>
      <c r="Q203" s="351"/>
      <c r="R203" s="352"/>
      <c r="S203" s="112"/>
      <c r="T203" s="113"/>
      <c r="U203" s="113"/>
    </row>
    <row r="204" spans="1:22" x14ac:dyDescent="0.2">
      <c r="A204" s="19"/>
      <c r="B204" s="19"/>
      <c r="C204" s="19"/>
      <c r="D204" s="21"/>
      <c r="E204" s="18"/>
      <c r="F204" s="18"/>
      <c r="G204" s="18"/>
      <c r="H204" s="18"/>
      <c r="I204" s="18"/>
      <c r="J204" s="18"/>
      <c r="K204" s="18"/>
      <c r="L204" s="18"/>
      <c r="M204" s="18"/>
      <c r="N204" s="18"/>
      <c r="O204" s="18"/>
      <c r="P204" s="18"/>
      <c r="Q204" s="18"/>
      <c r="R204" s="19"/>
      <c r="S204" s="19"/>
      <c r="T204" s="11"/>
      <c r="U204" s="11"/>
      <c r="V204" s="11"/>
    </row>
    <row r="205" spans="1:22" x14ac:dyDescent="0.2">
      <c r="A205" s="19"/>
      <c r="B205" s="19"/>
      <c r="C205" s="19"/>
      <c r="D205" s="21"/>
      <c r="E205" s="18"/>
      <c r="F205" s="18"/>
      <c r="G205" s="18"/>
      <c r="H205" s="18"/>
      <c r="I205" s="18"/>
      <c r="J205" s="18"/>
      <c r="K205" s="18"/>
      <c r="L205" s="18"/>
      <c r="M205" s="18"/>
      <c r="N205" s="18"/>
      <c r="O205" s="18"/>
      <c r="P205" s="18"/>
      <c r="Q205" s="18"/>
      <c r="R205" s="19"/>
      <c r="S205" s="19"/>
      <c r="T205" s="11"/>
      <c r="U205" s="11"/>
      <c r="V205" s="11"/>
    </row>
  </sheetData>
  <autoFilter ref="A1:AA209"/>
  <mergeCells count="2">
    <mergeCell ref="R182:R184"/>
    <mergeCell ref="R185:R187"/>
  </mergeCells>
  <pageMargins left="0.70866141732283472" right="0.70866141732283472" top="0.74803149606299213" bottom="0.74803149606299213" header="0.31496062992125984" footer="0.31496062992125984"/>
  <pageSetup paperSize="8" scale="55"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27"/>
  <sheetViews>
    <sheetView topLeftCell="A37" workbookViewId="0">
      <selection activeCell="L128" sqref="L128"/>
    </sheetView>
  </sheetViews>
  <sheetFormatPr defaultRowHeight="15" x14ac:dyDescent="0.25"/>
  <cols>
    <col min="4" max="4" width="15.85546875" customWidth="1"/>
    <col min="7" max="7" width="13.7109375" customWidth="1"/>
    <col min="13" max="13" width="25.28515625" customWidth="1"/>
  </cols>
  <sheetData>
    <row r="1" spans="1:14" ht="21" x14ac:dyDescent="0.25">
      <c r="A1" s="833" t="s">
        <v>401</v>
      </c>
      <c r="C1" s="834"/>
      <c r="D1" s="833"/>
      <c r="G1" s="395"/>
      <c r="H1" s="835"/>
      <c r="I1" s="835"/>
      <c r="J1" s="835"/>
      <c r="K1" s="835"/>
      <c r="N1" s="834"/>
    </row>
    <row r="2" spans="1:14" ht="21" x14ac:dyDescent="0.25">
      <c r="A2" s="836"/>
      <c r="C2" s="834"/>
      <c r="D2" s="833"/>
      <c r="G2" s="395"/>
      <c r="H2" s="835"/>
      <c r="I2" s="835"/>
      <c r="J2" s="835"/>
      <c r="K2" s="835"/>
      <c r="N2" s="834"/>
    </row>
    <row r="3" spans="1:14" x14ac:dyDescent="0.25">
      <c r="A3" s="837" t="s">
        <v>402</v>
      </c>
      <c r="B3" s="837"/>
      <c r="C3" s="838"/>
      <c r="D3" s="839"/>
      <c r="E3" s="839"/>
      <c r="F3" s="839"/>
      <c r="G3" s="840"/>
      <c r="H3" s="841"/>
      <c r="I3" s="841"/>
      <c r="J3" s="841"/>
      <c r="K3" s="841"/>
      <c r="L3" s="839"/>
      <c r="N3" s="834"/>
    </row>
    <row r="4" spans="1:14" x14ac:dyDescent="0.25">
      <c r="A4" s="842" t="s">
        <v>403</v>
      </c>
      <c r="B4" s="843" t="s">
        <v>404</v>
      </c>
      <c r="C4" s="844"/>
      <c r="D4" s="845"/>
      <c r="E4" s="845"/>
      <c r="F4" s="845"/>
      <c r="G4" s="846"/>
      <c r="H4" s="847"/>
      <c r="I4" s="847"/>
      <c r="J4" s="847"/>
      <c r="K4" s="847"/>
      <c r="L4" s="845"/>
      <c r="N4" s="834"/>
    </row>
    <row r="5" spans="1:14" x14ac:dyDescent="0.25">
      <c r="A5" s="848" t="s">
        <v>405</v>
      </c>
      <c r="B5" s="845" t="s">
        <v>406</v>
      </c>
      <c r="C5" s="844"/>
      <c r="D5" s="845"/>
      <c r="E5" s="845"/>
      <c r="F5" s="845"/>
      <c r="G5" s="846"/>
      <c r="H5" s="847"/>
      <c r="I5" s="847"/>
      <c r="J5" s="847"/>
      <c r="K5" s="847"/>
      <c r="L5" s="845"/>
      <c r="N5" s="834"/>
    </row>
    <row r="6" spans="1:14" x14ac:dyDescent="0.25">
      <c r="A6" s="848" t="s">
        <v>407</v>
      </c>
      <c r="B6" s="845" t="s">
        <v>408</v>
      </c>
      <c r="C6" s="844"/>
      <c r="D6" s="845"/>
      <c r="E6" s="845"/>
      <c r="F6" s="845"/>
      <c r="G6" s="846"/>
      <c r="H6" s="847"/>
      <c r="I6" s="847"/>
      <c r="J6" s="847"/>
      <c r="K6" s="847"/>
      <c r="L6" s="845"/>
      <c r="N6" s="834"/>
    </row>
    <row r="7" spans="1:14" x14ac:dyDescent="0.25">
      <c r="A7" s="848" t="s">
        <v>409</v>
      </c>
      <c r="B7" s="845" t="s">
        <v>410</v>
      </c>
      <c r="C7" s="844"/>
      <c r="D7" s="845"/>
      <c r="E7" s="845"/>
      <c r="F7" s="845"/>
      <c r="G7" s="846"/>
      <c r="H7" s="847"/>
      <c r="I7" s="847"/>
      <c r="J7" s="847"/>
      <c r="K7" s="847"/>
      <c r="L7" s="845"/>
      <c r="N7" s="834"/>
    </row>
    <row r="8" spans="1:14" x14ac:dyDescent="0.25">
      <c r="A8" s="848" t="s">
        <v>411</v>
      </c>
      <c r="B8" s="849" t="s">
        <v>412</v>
      </c>
      <c r="C8" s="844"/>
      <c r="D8" s="845"/>
      <c r="E8" s="845"/>
      <c r="F8" s="845"/>
      <c r="G8" s="846"/>
      <c r="H8" s="847"/>
      <c r="I8" s="847"/>
      <c r="J8" s="847"/>
      <c r="K8" s="847"/>
      <c r="L8" s="845"/>
      <c r="N8" s="834"/>
    </row>
    <row r="9" spans="1:14" x14ac:dyDescent="0.25">
      <c r="A9" s="848" t="s">
        <v>413</v>
      </c>
      <c r="B9" s="845" t="s">
        <v>414</v>
      </c>
      <c r="C9" s="844"/>
      <c r="D9" s="845"/>
      <c r="E9" s="845"/>
      <c r="F9" s="845"/>
      <c r="G9" s="846"/>
      <c r="H9" s="847"/>
      <c r="I9" s="847"/>
      <c r="J9" s="847"/>
      <c r="K9" s="847"/>
      <c r="L9" s="845"/>
      <c r="N9" s="834"/>
    </row>
    <row r="10" spans="1:14" x14ac:dyDescent="0.25">
      <c r="A10" s="848" t="s">
        <v>415</v>
      </c>
      <c r="B10" s="845" t="s">
        <v>416</v>
      </c>
      <c r="C10" s="844"/>
      <c r="D10" s="845"/>
      <c r="E10" s="845"/>
      <c r="F10" s="845"/>
      <c r="G10" s="846"/>
      <c r="H10" s="847"/>
      <c r="I10" s="847"/>
      <c r="J10" s="847"/>
      <c r="K10" s="847"/>
      <c r="L10" s="845"/>
      <c r="N10" s="834"/>
    </row>
    <row r="11" spans="1:14" x14ac:dyDescent="0.25">
      <c r="A11" s="848" t="s">
        <v>417</v>
      </c>
      <c r="B11" s="845" t="s">
        <v>418</v>
      </c>
      <c r="C11" s="844"/>
      <c r="D11" s="845"/>
      <c r="E11" s="845"/>
      <c r="F11" s="845"/>
      <c r="G11" s="846"/>
      <c r="H11" s="847"/>
      <c r="I11" s="847"/>
      <c r="J11" s="847"/>
      <c r="K11" s="847"/>
      <c r="L11" s="845"/>
      <c r="N11" s="834"/>
    </row>
    <row r="12" spans="1:14" x14ac:dyDescent="0.25">
      <c r="A12" s="848" t="s">
        <v>419</v>
      </c>
      <c r="B12" s="845" t="s">
        <v>420</v>
      </c>
      <c r="C12" s="844"/>
      <c r="D12" s="845"/>
      <c r="E12" s="845"/>
      <c r="F12" s="845"/>
      <c r="G12" s="846"/>
      <c r="H12" s="847"/>
      <c r="I12" s="847"/>
      <c r="J12" s="847"/>
      <c r="K12" s="847"/>
      <c r="L12" s="845"/>
      <c r="N12" s="834"/>
    </row>
    <row r="13" spans="1:14" x14ac:dyDescent="0.25">
      <c r="A13" s="848" t="s">
        <v>421</v>
      </c>
      <c r="B13" s="845" t="s">
        <v>422</v>
      </c>
      <c r="C13" s="844"/>
      <c r="D13" s="845"/>
      <c r="E13" s="845"/>
      <c r="F13" s="845"/>
      <c r="G13" s="846"/>
      <c r="H13" s="847"/>
      <c r="I13" s="847"/>
      <c r="J13" s="847"/>
      <c r="K13" s="847"/>
      <c r="L13" s="845"/>
      <c r="N13" s="834"/>
    </row>
    <row r="14" spans="1:14" x14ac:dyDescent="0.25">
      <c r="A14" s="848" t="s">
        <v>423</v>
      </c>
      <c r="B14" s="845" t="s">
        <v>424</v>
      </c>
      <c r="C14" s="844"/>
      <c r="D14" s="845"/>
      <c r="E14" s="845"/>
      <c r="F14" s="845"/>
      <c r="G14" s="846"/>
      <c r="H14" s="847"/>
      <c r="I14" s="847"/>
      <c r="J14" s="847"/>
      <c r="K14" s="847"/>
      <c r="L14" s="845"/>
      <c r="N14" s="834"/>
    </row>
    <row r="15" spans="1:14" x14ac:dyDescent="0.25">
      <c r="A15" s="848" t="s">
        <v>425</v>
      </c>
      <c r="B15" s="845" t="s">
        <v>426</v>
      </c>
      <c r="C15" s="844"/>
      <c r="D15" s="845"/>
      <c r="E15" s="845"/>
      <c r="F15" s="845"/>
      <c r="G15" s="846"/>
      <c r="H15" s="847"/>
      <c r="I15" s="847"/>
      <c r="J15" s="847"/>
      <c r="K15" s="847"/>
      <c r="L15" s="845"/>
      <c r="N15" s="834"/>
    </row>
    <row r="16" spans="1:14" x14ac:dyDescent="0.25">
      <c r="A16" s="848" t="s">
        <v>427</v>
      </c>
      <c r="B16" s="845" t="s">
        <v>428</v>
      </c>
      <c r="C16" s="844"/>
      <c r="D16" s="845"/>
      <c r="E16" s="845"/>
      <c r="F16" s="845"/>
      <c r="G16" s="846"/>
      <c r="H16" s="847"/>
      <c r="I16" s="847"/>
      <c r="J16" s="847"/>
      <c r="K16" s="847"/>
      <c r="L16" s="845"/>
      <c r="N16" s="834"/>
    </row>
    <row r="17" spans="1:14" x14ac:dyDescent="0.25">
      <c r="A17" s="850"/>
      <c r="B17" s="851"/>
      <c r="C17" s="852"/>
      <c r="D17" s="851"/>
      <c r="E17" s="851"/>
      <c r="F17" s="851"/>
      <c r="G17" s="853"/>
      <c r="H17" s="854"/>
      <c r="I17" s="854"/>
      <c r="J17" s="854"/>
      <c r="K17" s="854"/>
      <c r="L17" s="851"/>
      <c r="N17" s="834"/>
    </row>
    <row r="18" spans="1:14" x14ac:dyDescent="0.25">
      <c r="A18" s="1076" t="s">
        <v>429</v>
      </c>
      <c r="B18" s="1078" t="s">
        <v>430</v>
      </c>
      <c r="C18" s="1078" t="s">
        <v>431</v>
      </c>
      <c r="D18" s="1079" t="s">
        <v>432</v>
      </c>
      <c r="E18" s="1079" t="s">
        <v>433</v>
      </c>
      <c r="F18" s="1079" t="s">
        <v>434</v>
      </c>
      <c r="G18" s="1069" t="s">
        <v>435</v>
      </c>
      <c r="H18" s="1071" t="s">
        <v>436</v>
      </c>
      <c r="I18" s="1072"/>
      <c r="J18" s="1072"/>
      <c r="K18" s="1072"/>
      <c r="L18" s="1073" t="s">
        <v>437</v>
      </c>
      <c r="M18" s="1071" t="s">
        <v>438</v>
      </c>
      <c r="N18" s="834"/>
    </row>
    <row r="19" spans="1:14" ht="33.75" x14ac:dyDescent="0.25">
      <c r="A19" s="1077"/>
      <c r="B19" s="1070"/>
      <c r="C19" s="1075"/>
      <c r="D19" s="1075"/>
      <c r="E19" s="1070"/>
      <c r="F19" s="1070"/>
      <c r="G19" s="1070"/>
      <c r="H19" s="855" t="s">
        <v>439</v>
      </c>
      <c r="I19" s="855" t="s">
        <v>440</v>
      </c>
      <c r="J19" s="855" t="s">
        <v>441</v>
      </c>
      <c r="K19" s="856" t="s">
        <v>442</v>
      </c>
      <c r="L19" s="1074"/>
      <c r="M19" s="1075"/>
      <c r="N19" s="834"/>
    </row>
    <row r="20" spans="1:14" ht="54" x14ac:dyDescent="0.25">
      <c r="A20" s="857" t="s">
        <v>443</v>
      </c>
      <c r="B20" s="858" t="s">
        <v>23</v>
      </c>
      <c r="C20" s="859" t="s">
        <v>444</v>
      </c>
      <c r="D20" s="860" t="s">
        <v>445</v>
      </c>
      <c r="E20" s="860" t="s">
        <v>446</v>
      </c>
      <c r="F20" s="861">
        <v>1</v>
      </c>
      <c r="G20" s="862"/>
      <c r="H20" s="861"/>
      <c r="I20" s="861" t="s">
        <v>447</v>
      </c>
      <c r="J20" s="861"/>
      <c r="K20" s="861"/>
      <c r="L20" s="863" t="s">
        <v>448</v>
      </c>
      <c r="M20" s="864" t="s">
        <v>449</v>
      </c>
      <c r="N20" s="834" t="s">
        <v>450</v>
      </c>
    </row>
    <row r="21" spans="1:14" ht="54" x14ac:dyDescent="0.25">
      <c r="A21" s="857" t="s">
        <v>443</v>
      </c>
      <c r="B21" s="865" t="s">
        <v>23</v>
      </c>
      <c r="C21" s="859" t="s">
        <v>444</v>
      </c>
      <c r="D21" s="866" t="s">
        <v>451</v>
      </c>
      <c r="E21" s="866" t="s">
        <v>446</v>
      </c>
      <c r="F21" s="867">
        <v>1</v>
      </c>
      <c r="G21" s="862"/>
      <c r="H21" s="867"/>
      <c r="I21" s="867" t="s">
        <v>447</v>
      </c>
      <c r="J21" s="867"/>
      <c r="K21" s="867"/>
      <c r="L21" s="868" t="s">
        <v>452</v>
      </c>
      <c r="M21" s="864" t="s">
        <v>449</v>
      </c>
      <c r="N21" s="834"/>
    </row>
    <row r="22" spans="1:14" ht="45" x14ac:dyDescent="0.25">
      <c r="A22" s="857" t="s">
        <v>443</v>
      </c>
      <c r="B22" s="858" t="s">
        <v>23</v>
      </c>
      <c r="C22" s="859" t="s">
        <v>444</v>
      </c>
      <c r="D22" s="869" t="s">
        <v>453</v>
      </c>
      <c r="E22" s="860" t="s">
        <v>446</v>
      </c>
      <c r="F22" s="861">
        <v>1</v>
      </c>
      <c r="G22" s="862">
        <v>60000</v>
      </c>
      <c r="H22" s="861"/>
      <c r="I22" s="861" t="s">
        <v>447</v>
      </c>
      <c r="J22" s="861"/>
      <c r="K22" s="861"/>
      <c r="L22" s="863" t="s">
        <v>454</v>
      </c>
      <c r="M22" s="870"/>
      <c r="N22" s="834"/>
    </row>
    <row r="23" spans="1:14" ht="75" x14ac:dyDescent="0.25">
      <c r="A23" s="857" t="s">
        <v>443</v>
      </c>
      <c r="B23" s="865" t="s">
        <v>23</v>
      </c>
      <c r="C23" s="859" t="s">
        <v>444</v>
      </c>
      <c r="D23" s="866" t="s">
        <v>455</v>
      </c>
      <c r="E23" s="866" t="s">
        <v>446</v>
      </c>
      <c r="F23" s="867">
        <v>2</v>
      </c>
      <c r="G23" s="862"/>
      <c r="H23" s="867"/>
      <c r="I23" s="867" t="s">
        <v>447</v>
      </c>
      <c r="J23" s="867"/>
      <c r="K23" s="867"/>
      <c r="L23" s="871" t="s">
        <v>456</v>
      </c>
      <c r="M23" s="864" t="s">
        <v>449</v>
      </c>
      <c r="N23" s="834" t="s">
        <v>457</v>
      </c>
    </row>
    <row r="24" spans="1:14" ht="36" x14ac:dyDescent="0.25">
      <c r="A24" s="857" t="s">
        <v>443</v>
      </c>
      <c r="B24" s="865" t="s">
        <v>23</v>
      </c>
      <c r="C24" s="859" t="s">
        <v>444</v>
      </c>
      <c r="D24" s="866" t="s">
        <v>458</v>
      </c>
      <c r="E24" s="866" t="s">
        <v>446</v>
      </c>
      <c r="F24" s="872">
        <v>2</v>
      </c>
      <c r="G24" s="862">
        <v>40000</v>
      </c>
      <c r="H24" s="867"/>
      <c r="I24" s="867" t="s">
        <v>447</v>
      </c>
      <c r="J24" s="867"/>
      <c r="K24" s="867"/>
      <c r="L24" s="868"/>
      <c r="M24" s="870"/>
      <c r="N24" s="834"/>
    </row>
    <row r="25" spans="1:14" ht="48" x14ac:dyDescent="0.25">
      <c r="A25" s="857" t="s">
        <v>443</v>
      </c>
      <c r="B25" s="865" t="s">
        <v>23</v>
      </c>
      <c r="C25" s="859" t="s">
        <v>444</v>
      </c>
      <c r="D25" s="866" t="s">
        <v>459</v>
      </c>
      <c r="E25" s="866" t="s">
        <v>446</v>
      </c>
      <c r="F25" s="873">
        <v>3</v>
      </c>
      <c r="G25" s="862">
        <v>60000</v>
      </c>
      <c r="H25" s="867"/>
      <c r="I25" s="867" t="s">
        <v>447</v>
      </c>
      <c r="J25" s="867"/>
      <c r="K25" s="867"/>
      <c r="L25" s="868"/>
      <c r="M25" s="870"/>
      <c r="N25" s="834"/>
    </row>
    <row r="26" spans="1:14" ht="36" x14ac:dyDescent="0.25">
      <c r="A26" s="857" t="s">
        <v>443</v>
      </c>
      <c r="B26" s="865" t="s">
        <v>23</v>
      </c>
      <c r="C26" s="859" t="s">
        <v>444</v>
      </c>
      <c r="D26" s="869" t="s">
        <v>460</v>
      </c>
      <c r="E26" s="866" t="s">
        <v>446</v>
      </c>
      <c r="F26" s="867">
        <v>3</v>
      </c>
      <c r="G26" s="862">
        <v>25000</v>
      </c>
      <c r="H26" s="867"/>
      <c r="I26" s="867"/>
      <c r="J26" s="867"/>
      <c r="K26" s="867" t="s">
        <v>447</v>
      </c>
      <c r="L26" s="871" t="s">
        <v>461</v>
      </c>
      <c r="M26" s="870"/>
      <c r="N26" s="834"/>
    </row>
    <row r="27" spans="1:14" ht="72" x14ac:dyDescent="0.25">
      <c r="A27" s="857" t="s">
        <v>443</v>
      </c>
      <c r="B27" s="865" t="s">
        <v>23</v>
      </c>
      <c r="C27" s="859" t="s">
        <v>444</v>
      </c>
      <c r="D27" s="866" t="s">
        <v>462</v>
      </c>
      <c r="E27" s="866" t="s">
        <v>446</v>
      </c>
      <c r="F27" s="867">
        <v>3</v>
      </c>
      <c r="G27" s="862">
        <v>13000</v>
      </c>
      <c r="H27" s="867"/>
      <c r="I27" s="867"/>
      <c r="J27" s="867"/>
      <c r="K27" s="867" t="s">
        <v>447</v>
      </c>
      <c r="L27" s="871" t="s">
        <v>463</v>
      </c>
      <c r="M27" s="870"/>
      <c r="N27" s="834"/>
    </row>
    <row r="28" spans="1:14" ht="54" x14ac:dyDescent="0.25">
      <c r="A28" s="857" t="s">
        <v>443</v>
      </c>
      <c r="B28" s="865" t="s">
        <v>8</v>
      </c>
      <c r="C28" s="859" t="s">
        <v>444</v>
      </c>
      <c r="D28" s="866" t="s">
        <v>451</v>
      </c>
      <c r="E28" s="866" t="s">
        <v>446</v>
      </c>
      <c r="F28" s="867">
        <v>1</v>
      </c>
      <c r="G28" s="862"/>
      <c r="H28" s="867"/>
      <c r="I28" s="867" t="s">
        <v>447</v>
      </c>
      <c r="J28" s="867"/>
      <c r="K28" s="867"/>
      <c r="L28" s="868" t="s">
        <v>452</v>
      </c>
      <c r="M28" s="864" t="s">
        <v>449</v>
      </c>
      <c r="N28" s="834"/>
    </row>
    <row r="29" spans="1:14" ht="45" x14ac:dyDescent="0.25">
      <c r="A29" s="857" t="s">
        <v>443</v>
      </c>
      <c r="B29" s="858" t="s">
        <v>8</v>
      </c>
      <c r="C29" s="859" t="s">
        <v>444</v>
      </c>
      <c r="D29" s="869" t="s">
        <v>453</v>
      </c>
      <c r="E29" s="860" t="s">
        <v>446</v>
      </c>
      <c r="F29" s="867">
        <v>1</v>
      </c>
      <c r="G29" s="862">
        <v>60000</v>
      </c>
      <c r="H29" s="861"/>
      <c r="I29" s="861" t="s">
        <v>447</v>
      </c>
      <c r="J29" s="861"/>
      <c r="K29" s="861"/>
      <c r="L29" s="863" t="s">
        <v>464</v>
      </c>
      <c r="M29" s="870"/>
      <c r="N29" s="834"/>
    </row>
    <row r="30" spans="1:14" ht="36" x14ac:dyDescent="0.25">
      <c r="A30" s="857" t="s">
        <v>443</v>
      </c>
      <c r="B30" s="858" t="s">
        <v>8</v>
      </c>
      <c r="C30" s="859" t="s">
        <v>444</v>
      </c>
      <c r="D30" s="860" t="s">
        <v>465</v>
      </c>
      <c r="E30" s="860" t="s">
        <v>446</v>
      </c>
      <c r="F30" s="861">
        <v>1</v>
      </c>
      <c r="G30" s="862"/>
      <c r="H30" s="861"/>
      <c r="I30" s="861"/>
      <c r="J30" s="861"/>
      <c r="K30" s="861" t="s">
        <v>447</v>
      </c>
      <c r="L30" s="863"/>
      <c r="M30" s="864" t="s">
        <v>449</v>
      </c>
      <c r="N30" s="834"/>
    </row>
    <row r="31" spans="1:14" ht="48" x14ac:dyDescent="0.25">
      <c r="A31" s="857" t="s">
        <v>443</v>
      </c>
      <c r="B31" s="858" t="s">
        <v>8</v>
      </c>
      <c r="C31" s="859" t="s">
        <v>444</v>
      </c>
      <c r="D31" s="860" t="s">
        <v>455</v>
      </c>
      <c r="E31" s="860" t="s">
        <v>446</v>
      </c>
      <c r="F31" s="872">
        <v>2</v>
      </c>
      <c r="G31" s="862">
        <v>190000</v>
      </c>
      <c r="H31" s="861"/>
      <c r="I31" s="861" t="s">
        <v>447</v>
      </c>
      <c r="J31" s="861"/>
      <c r="K31" s="861"/>
      <c r="L31" s="863" t="s">
        <v>466</v>
      </c>
      <c r="M31" s="870"/>
      <c r="N31" s="834"/>
    </row>
    <row r="32" spans="1:14" ht="36" x14ac:dyDescent="0.25">
      <c r="A32" s="857" t="s">
        <v>443</v>
      </c>
      <c r="B32" s="858" t="s">
        <v>8</v>
      </c>
      <c r="C32" s="859" t="s">
        <v>444</v>
      </c>
      <c r="D32" s="860" t="s">
        <v>458</v>
      </c>
      <c r="E32" s="860" t="s">
        <v>446</v>
      </c>
      <c r="F32" s="872">
        <v>2</v>
      </c>
      <c r="G32" s="862">
        <v>40000</v>
      </c>
      <c r="H32" s="861"/>
      <c r="I32" s="861" t="s">
        <v>447</v>
      </c>
      <c r="J32" s="861"/>
      <c r="K32" s="861"/>
      <c r="L32" s="874"/>
      <c r="M32" s="870"/>
      <c r="N32" s="834"/>
    </row>
    <row r="33" spans="1:14" ht="36" x14ac:dyDescent="0.25">
      <c r="A33" s="857" t="s">
        <v>443</v>
      </c>
      <c r="B33" s="865" t="s">
        <v>8</v>
      </c>
      <c r="C33" s="859" t="s">
        <v>444</v>
      </c>
      <c r="D33" s="869" t="s">
        <v>467</v>
      </c>
      <c r="E33" s="866" t="s">
        <v>446</v>
      </c>
      <c r="F33" s="873">
        <v>3</v>
      </c>
      <c r="G33" s="862">
        <v>25000</v>
      </c>
      <c r="H33" s="867"/>
      <c r="I33" s="867"/>
      <c r="J33" s="867"/>
      <c r="K33" s="867" t="s">
        <v>447</v>
      </c>
      <c r="L33" s="871" t="s">
        <v>461</v>
      </c>
      <c r="M33" s="870"/>
      <c r="N33" s="834"/>
    </row>
    <row r="34" spans="1:14" ht="72" x14ac:dyDescent="0.25">
      <c r="A34" s="857" t="s">
        <v>443</v>
      </c>
      <c r="B34" s="865" t="s">
        <v>8</v>
      </c>
      <c r="C34" s="859" t="s">
        <v>444</v>
      </c>
      <c r="D34" s="866" t="s">
        <v>468</v>
      </c>
      <c r="E34" s="866" t="s">
        <v>446</v>
      </c>
      <c r="F34" s="873">
        <v>3</v>
      </c>
      <c r="G34" s="862">
        <v>13000</v>
      </c>
      <c r="H34" s="867"/>
      <c r="I34" s="867"/>
      <c r="J34" s="867"/>
      <c r="K34" s="867" t="s">
        <v>447</v>
      </c>
      <c r="L34" s="871" t="s">
        <v>469</v>
      </c>
      <c r="M34" s="870"/>
      <c r="N34" s="834"/>
    </row>
    <row r="35" spans="1:14" ht="48" x14ac:dyDescent="0.25">
      <c r="A35" s="857" t="s">
        <v>443</v>
      </c>
      <c r="B35" s="865" t="s">
        <v>8</v>
      </c>
      <c r="C35" s="859" t="s">
        <v>444</v>
      </c>
      <c r="D35" s="866" t="s">
        <v>459</v>
      </c>
      <c r="E35" s="866" t="s">
        <v>446</v>
      </c>
      <c r="F35" s="873">
        <v>3</v>
      </c>
      <c r="G35" s="862">
        <v>60000</v>
      </c>
      <c r="H35" s="867"/>
      <c r="I35" s="867" t="s">
        <v>447</v>
      </c>
      <c r="J35" s="867"/>
      <c r="K35" s="867"/>
      <c r="L35" s="871"/>
      <c r="M35" s="870"/>
      <c r="N35" s="834"/>
    </row>
    <row r="36" spans="1:14" ht="48" x14ac:dyDescent="0.25">
      <c r="A36" s="857" t="s">
        <v>443</v>
      </c>
      <c r="B36" s="865" t="s">
        <v>17</v>
      </c>
      <c r="C36" s="859" t="s">
        <v>444</v>
      </c>
      <c r="D36" s="866" t="s">
        <v>455</v>
      </c>
      <c r="E36" s="866" t="s">
        <v>446</v>
      </c>
      <c r="F36" s="873">
        <v>1</v>
      </c>
      <c r="G36" s="862">
        <v>190000</v>
      </c>
      <c r="H36" s="867"/>
      <c r="I36" s="867" t="s">
        <v>447</v>
      </c>
      <c r="J36" s="867"/>
      <c r="K36" s="867"/>
      <c r="L36" s="871" t="s">
        <v>470</v>
      </c>
      <c r="M36" s="870"/>
      <c r="N36" s="834"/>
    </row>
    <row r="37" spans="1:14" ht="36" x14ac:dyDescent="0.25">
      <c r="A37" s="857" t="s">
        <v>443</v>
      </c>
      <c r="B37" s="865" t="s">
        <v>17</v>
      </c>
      <c r="C37" s="859" t="s">
        <v>444</v>
      </c>
      <c r="D37" s="866" t="s">
        <v>471</v>
      </c>
      <c r="E37" s="866" t="s">
        <v>446</v>
      </c>
      <c r="F37" s="873">
        <v>1</v>
      </c>
      <c r="G37" s="862">
        <v>80000</v>
      </c>
      <c r="H37" s="867"/>
      <c r="I37" s="867" t="s">
        <v>447</v>
      </c>
      <c r="J37" s="867"/>
      <c r="K37" s="867"/>
      <c r="L37" s="863" t="s">
        <v>470</v>
      </c>
      <c r="M37" s="870"/>
      <c r="N37" s="834"/>
    </row>
    <row r="38" spans="1:14" ht="36" x14ac:dyDescent="0.25">
      <c r="A38" s="857" t="s">
        <v>443</v>
      </c>
      <c r="B38" s="858" t="s">
        <v>17</v>
      </c>
      <c r="C38" s="859" t="s">
        <v>444</v>
      </c>
      <c r="D38" s="860" t="s">
        <v>472</v>
      </c>
      <c r="E38" s="860" t="s">
        <v>446</v>
      </c>
      <c r="F38" s="873">
        <v>1</v>
      </c>
      <c r="G38" s="862"/>
      <c r="H38" s="861"/>
      <c r="I38" s="861" t="s">
        <v>447</v>
      </c>
      <c r="J38" s="861"/>
      <c r="K38" s="861"/>
      <c r="L38" s="863" t="s">
        <v>473</v>
      </c>
      <c r="M38" s="864" t="s">
        <v>449</v>
      </c>
      <c r="N38" s="834"/>
    </row>
    <row r="39" spans="1:14" ht="36" x14ac:dyDescent="0.25">
      <c r="A39" s="857" t="s">
        <v>443</v>
      </c>
      <c r="B39" s="858" t="s">
        <v>17</v>
      </c>
      <c r="C39" s="859" t="s">
        <v>444</v>
      </c>
      <c r="D39" s="866" t="s">
        <v>451</v>
      </c>
      <c r="E39" s="866" t="s">
        <v>446</v>
      </c>
      <c r="F39" s="867">
        <v>1</v>
      </c>
      <c r="G39" s="875"/>
      <c r="H39" s="867"/>
      <c r="I39" s="867" t="s">
        <v>447</v>
      </c>
      <c r="J39" s="867"/>
      <c r="K39" s="867"/>
      <c r="L39" s="868" t="s">
        <v>474</v>
      </c>
      <c r="M39" s="864" t="s">
        <v>449</v>
      </c>
      <c r="N39" s="834"/>
    </row>
    <row r="40" spans="1:14" ht="48" x14ac:dyDescent="0.25">
      <c r="A40" s="857" t="s">
        <v>443</v>
      </c>
      <c r="B40" s="865" t="s">
        <v>17</v>
      </c>
      <c r="C40" s="859" t="s">
        <v>444</v>
      </c>
      <c r="D40" s="866" t="s">
        <v>475</v>
      </c>
      <c r="E40" s="866" t="s">
        <v>446</v>
      </c>
      <c r="F40" s="873">
        <v>2</v>
      </c>
      <c r="G40" s="862">
        <v>60000</v>
      </c>
      <c r="H40" s="867"/>
      <c r="I40" s="867" t="s">
        <v>447</v>
      </c>
      <c r="J40" s="867"/>
      <c r="K40" s="867"/>
      <c r="L40" s="868"/>
      <c r="M40" s="870"/>
      <c r="N40" s="834"/>
    </row>
    <row r="41" spans="1:14" ht="36" x14ac:dyDescent="0.25">
      <c r="A41" s="857" t="s">
        <v>443</v>
      </c>
      <c r="B41" s="858" t="s">
        <v>17</v>
      </c>
      <c r="C41" s="860" t="s">
        <v>444</v>
      </c>
      <c r="D41" s="869" t="s">
        <v>467</v>
      </c>
      <c r="E41" s="860" t="s">
        <v>446</v>
      </c>
      <c r="F41" s="872">
        <v>3</v>
      </c>
      <c r="G41" s="875">
        <v>25000</v>
      </c>
      <c r="H41" s="872"/>
      <c r="I41" s="872"/>
      <c r="J41" s="872"/>
      <c r="K41" s="861" t="s">
        <v>447</v>
      </c>
      <c r="L41" s="863" t="s">
        <v>476</v>
      </c>
      <c r="M41" s="870"/>
      <c r="N41" s="834"/>
    </row>
    <row r="42" spans="1:14" ht="48" x14ac:dyDescent="0.25">
      <c r="A42" s="857" t="s">
        <v>443</v>
      </c>
      <c r="B42" s="876" t="s">
        <v>477</v>
      </c>
      <c r="C42" s="877" t="s">
        <v>444</v>
      </c>
      <c r="D42" s="860" t="s">
        <v>455</v>
      </c>
      <c r="E42" s="860" t="s">
        <v>446</v>
      </c>
      <c r="F42" s="872">
        <v>1</v>
      </c>
      <c r="G42" s="862">
        <v>190000</v>
      </c>
      <c r="H42" s="872"/>
      <c r="I42" s="872" t="s">
        <v>447</v>
      </c>
      <c r="J42" s="872"/>
      <c r="K42" s="872"/>
      <c r="L42" s="868"/>
      <c r="M42" s="870"/>
      <c r="N42" s="834"/>
    </row>
    <row r="43" spans="1:14" ht="48" x14ac:dyDescent="0.25">
      <c r="A43" s="857" t="s">
        <v>443</v>
      </c>
      <c r="B43" s="876" t="s">
        <v>477</v>
      </c>
      <c r="C43" s="877" t="s">
        <v>444</v>
      </c>
      <c r="D43" s="860" t="s">
        <v>459</v>
      </c>
      <c r="E43" s="860" t="s">
        <v>446</v>
      </c>
      <c r="F43" s="872">
        <v>1</v>
      </c>
      <c r="G43" s="862">
        <v>60000</v>
      </c>
      <c r="H43" s="872"/>
      <c r="I43" s="872" t="s">
        <v>447</v>
      </c>
      <c r="J43" s="872"/>
      <c r="K43" s="872"/>
      <c r="L43" s="868"/>
      <c r="M43" s="870"/>
      <c r="N43" s="834"/>
    </row>
    <row r="44" spans="1:14" ht="36" x14ac:dyDescent="0.25">
      <c r="A44" s="857" t="s">
        <v>443</v>
      </c>
      <c r="B44" s="876" t="s">
        <v>477</v>
      </c>
      <c r="C44" s="877" t="s">
        <v>444</v>
      </c>
      <c r="D44" s="860" t="s">
        <v>465</v>
      </c>
      <c r="E44" s="860" t="s">
        <v>446</v>
      </c>
      <c r="F44" s="872">
        <v>2</v>
      </c>
      <c r="G44" s="862">
        <v>33000</v>
      </c>
      <c r="H44" s="872"/>
      <c r="I44" s="872"/>
      <c r="J44" s="872"/>
      <c r="K44" s="872" t="s">
        <v>447</v>
      </c>
      <c r="L44" s="868"/>
      <c r="M44" s="870"/>
      <c r="N44" s="834"/>
    </row>
    <row r="45" spans="1:14" ht="36" x14ac:dyDescent="0.25">
      <c r="A45" s="857" t="s">
        <v>443</v>
      </c>
      <c r="B45" s="876" t="s">
        <v>477</v>
      </c>
      <c r="C45" s="877" t="s">
        <v>444</v>
      </c>
      <c r="D45" s="860" t="s">
        <v>478</v>
      </c>
      <c r="E45" s="860" t="s">
        <v>446</v>
      </c>
      <c r="F45" s="872">
        <v>2</v>
      </c>
      <c r="G45" s="862">
        <v>55000</v>
      </c>
      <c r="H45" s="872"/>
      <c r="I45" s="872" t="s">
        <v>447</v>
      </c>
      <c r="J45" s="872"/>
      <c r="K45" s="872"/>
      <c r="L45" s="868"/>
      <c r="M45" s="870"/>
      <c r="N45" s="834"/>
    </row>
    <row r="46" spans="1:14" x14ac:dyDescent="0.25">
      <c r="A46" s="857"/>
      <c r="B46" s="876"/>
      <c r="C46" s="877"/>
      <c r="D46" s="878"/>
      <c r="E46" s="878"/>
      <c r="F46" s="872"/>
      <c r="G46" s="862"/>
      <c r="H46" s="872"/>
      <c r="I46" s="872"/>
      <c r="J46" s="872"/>
      <c r="K46" s="872"/>
      <c r="L46" s="868"/>
      <c r="M46" s="870"/>
      <c r="N46" s="834"/>
    </row>
    <row r="47" spans="1:14" ht="36" x14ac:dyDescent="0.25">
      <c r="A47" s="857" t="s">
        <v>443</v>
      </c>
      <c r="B47" s="876" t="s">
        <v>105</v>
      </c>
      <c r="C47" s="877" t="s">
        <v>444</v>
      </c>
      <c r="D47" s="869" t="s">
        <v>479</v>
      </c>
      <c r="E47" s="860" t="s">
        <v>446</v>
      </c>
      <c r="F47" s="872">
        <v>1</v>
      </c>
      <c r="G47" s="862">
        <v>600000</v>
      </c>
      <c r="H47" s="879"/>
      <c r="I47" s="879" t="s">
        <v>447</v>
      </c>
      <c r="J47" s="879"/>
      <c r="K47" s="879"/>
      <c r="L47" s="880"/>
      <c r="M47" s="870"/>
      <c r="N47" s="834"/>
    </row>
    <row r="48" spans="1:14" ht="96" x14ac:dyDescent="0.25">
      <c r="A48" s="857" t="s">
        <v>443</v>
      </c>
      <c r="B48" s="876" t="s">
        <v>105</v>
      </c>
      <c r="C48" s="877" t="s">
        <v>444</v>
      </c>
      <c r="D48" s="860" t="s">
        <v>451</v>
      </c>
      <c r="E48" s="860" t="s">
        <v>446</v>
      </c>
      <c r="F48" s="872">
        <v>1</v>
      </c>
      <c r="G48" s="862"/>
      <c r="H48" s="872"/>
      <c r="I48" s="872" t="s">
        <v>447</v>
      </c>
      <c r="J48" s="872"/>
      <c r="K48" s="872"/>
      <c r="L48" s="868" t="s">
        <v>480</v>
      </c>
      <c r="M48" s="864" t="s">
        <v>449</v>
      </c>
      <c r="N48" s="834"/>
    </row>
    <row r="49" spans="1:14" ht="60" x14ac:dyDescent="0.25">
      <c r="A49" s="857" t="s">
        <v>443</v>
      </c>
      <c r="B49" s="876" t="s">
        <v>105</v>
      </c>
      <c r="C49" s="877" t="s">
        <v>444</v>
      </c>
      <c r="D49" s="860" t="s">
        <v>481</v>
      </c>
      <c r="E49" s="860" t="s">
        <v>446</v>
      </c>
      <c r="F49" s="872">
        <v>1</v>
      </c>
      <c r="G49" s="862"/>
      <c r="H49" s="872"/>
      <c r="I49" s="872" t="s">
        <v>447</v>
      </c>
      <c r="J49" s="872"/>
      <c r="K49" s="872"/>
      <c r="L49" s="868"/>
      <c r="M49" s="864" t="s">
        <v>449</v>
      </c>
      <c r="N49" s="834"/>
    </row>
    <row r="50" spans="1:14" ht="108" x14ac:dyDescent="0.25">
      <c r="A50" s="857" t="s">
        <v>443</v>
      </c>
      <c r="B50" s="876" t="s">
        <v>105</v>
      </c>
      <c r="C50" s="877" t="s">
        <v>444</v>
      </c>
      <c r="D50" s="860" t="s">
        <v>482</v>
      </c>
      <c r="E50" s="860" t="s">
        <v>446</v>
      </c>
      <c r="F50" s="872">
        <v>1</v>
      </c>
      <c r="G50" s="862">
        <v>190000</v>
      </c>
      <c r="H50" s="872"/>
      <c r="I50" s="872" t="s">
        <v>447</v>
      </c>
      <c r="J50" s="872"/>
      <c r="K50" s="872"/>
      <c r="L50" s="868"/>
      <c r="M50" s="870"/>
      <c r="N50" s="834"/>
    </row>
    <row r="51" spans="1:14" ht="60" x14ac:dyDescent="0.25">
      <c r="A51" s="857" t="s">
        <v>443</v>
      </c>
      <c r="B51" s="876" t="s">
        <v>105</v>
      </c>
      <c r="C51" s="877" t="s">
        <v>444</v>
      </c>
      <c r="D51" s="869" t="s">
        <v>453</v>
      </c>
      <c r="E51" s="860" t="s">
        <v>446</v>
      </c>
      <c r="F51" s="872">
        <v>2</v>
      </c>
      <c r="G51" s="881">
        <v>25000</v>
      </c>
      <c r="H51" s="872"/>
      <c r="I51" s="872" t="s">
        <v>447</v>
      </c>
      <c r="J51" s="872"/>
      <c r="K51" s="872"/>
      <c r="L51" s="874" t="s">
        <v>483</v>
      </c>
      <c r="M51" s="870"/>
      <c r="N51" s="834"/>
    </row>
    <row r="52" spans="1:14" ht="60" x14ac:dyDescent="0.25">
      <c r="A52" s="857" t="s">
        <v>443</v>
      </c>
      <c r="B52" s="876" t="s">
        <v>105</v>
      </c>
      <c r="C52" s="877" t="s">
        <v>444</v>
      </c>
      <c r="D52" s="869" t="s">
        <v>484</v>
      </c>
      <c r="E52" s="860" t="s">
        <v>446</v>
      </c>
      <c r="F52" s="872">
        <v>2</v>
      </c>
      <c r="G52" s="862"/>
      <c r="H52" s="872" t="s">
        <v>485</v>
      </c>
      <c r="I52" s="872"/>
      <c r="J52" s="872"/>
      <c r="K52" s="872"/>
      <c r="L52" s="868" t="s">
        <v>486</v>
      </c>
      <c r="M52" s="870"/>
      <c r="N52" s="834"/>
    </row>
    <row r="53" spans="1:14" ht="36" x14ac:dyDescent="0.25">
      <c r="A53" s="857" t="s">
        <v>443</v>
      </c>
      <c r="B53" s="876" t="s">
        <v>105</v>
      </c>
      <c r="C53" s="877" t="s">
        <v>444</v>
      </c>
      <c r="D53" s="860" t="s">
        <v>458</v>
      </c>
      <c r="E53" s="860" t="s">
        <v>446</v>
      </c>
      <c r="F53" s="872">
        <v>2</v>
      </c>
      <c r="G53" s="862">
        <v>40000</v>
      </c>
      <c r="H53" s="872"/>
      <c r="I53" s="872" t="s">
        <v>485</v>
      </c>
      <c r="J53" s="872"/>
      <c r="K53" s="872"/>
      <c r="L53" s="882"/>
      <c r="M53" s="870"/>
      <c r="N53" s="834"/>
    </row>
    <row r="54" spans="1:14" ht="48" x14ac:dyDescent="0.25">
      <c r="A54" s="857" t="s">
        <v>443</v>
      </c>
      <c r="B54" s="876" t="s">
        <v>105</v>
      </c>
      <c r="C54" s="877" t="s">
        <v>444</v>
      </c>
      <c r="D54" s="860" t="s">
        <v>487</v>
      </c>
      <c r="E54" s="860" t="s">
        <v>446</v>
      </c>
      <c r="F54" s="872">
        <v>3</v>
      </c>
      <c r="G54" s="862"/>
      <c r="H54" s="872"/>
      <c r="I54" s="872" t="s">
        <v>485</v>
      </c>
      <c r="J54" s="872"/>
      <c r="K54" s="872"/>
      <c r="L54" s="868" t="s">
        <v>488</v>
      </c>
      <c r="M54" s="864" t="s">
        <v>449</v>
      </c>
      <c r="N54" s="834"/>
    </row>
    <row r="55" spans="1:14" ht="108" x14ac:dyDescent="0.25">
      <c r="A55" s="857" t="s">
        <v>443</v>
      </c>
      <c r="B55" s="876" t="s">
        <v>489</v>
      </c>
      <c r="C55" s="877" t="s">
        <v>444</v>
      </c>
      <c r="D55" s="860" t="s">
        <v>451</v>
      </c>
      <c r="E55" s="860" t="s">
        <v>446</v>
      </c>
      <c r="F55" s="872">
        <v>1</v>
      </c>
      <c r="G55" s="881"/>
      <c r="H55" s="872"/>
      <c r="I55" s="872" t="s">
        <v>447</v>
      </c>
      <c r="J55" s="872"/>
      <c r="K55" s="872"/>
      <c r="L55" s="874" t="s">
        <v>490</v>
      </c>
      <c r="M55" s="864" t="s">
        <v>449</v>
      </c>
      <c r="N55" s="834"/>
    </row>
    <row r="56" spans="1:14" ht="108" x14ac:dyDescent="0.25">
      <c r="A56" s="857" t="s">
        <v>443</v>
      </c>
      <c r="B56" s="876" t="s">
        <v>489</v>
      </c>
      <c r="C56" s="877" t="s">
        <v>444</v>
      </c>
      <c r="D56" s="860" t="s">
        <v>482</v>
      </c>
      <c r="E56" s="860" t="s">
        <v>446</v>
      </c>
      <c r="F56" s="872">
        <v>1</v>
      </c>
      <c r="G56" s="862"/>
      <c r="H56" s="872"/>
      <c r="I56" s="872"/>
      <c r="J56" s="872" t="s">
        <v>485</v>
      </c>
      <c r="K56" s="872"/>
      <c r="L56" s="883"/>
      <c r="M56" s="864" t="s">
        <v>449</v>
      </c>
      <c r="N56" s="834" t="s">
        <v>491</v>
      </c>
    </row>
    <row r="57" spans="1:14" ht="96" x14ac:dyDescent="0.25">
      <c r="A57" s="857" t="s">
        <v>443</v>
      </c>
      <c r="B57" s="876" t="s">
        <v>489</v>
      </c>
      <c r="C57" s="877" t="s">
        <v>444</v>
      </c>
      <c r="D57" s="860" t="s">
        <v>492</v>
      </c>
      <c r="E57" s="860" t="s">
        <v>446</v>
      </c>
      <c r="F57" s="872">
        <v>1</v>
      </c>
      <c r="G57" s="862">
        <v>60000</v>
      </c>
      <c r="H57" s="872"/>
      <c r="I57" s="872" t="s">
        <v>485</v>
      </c>
      <c r="J57" s="872"/>
      <c r="K57" s="872"/>
      <c r="L57" s="868" t="s">
        <v>493</v>
      </c>
      <c r="M57" s="870"/>
      <c r="N57" s="834"/>
    </row>
    <row r="58" spans="1:14" ht="60" x14ac:dyDescent="0.25">
      <c r="A58" s="857" t="s">
        <v>443</v>
      </c>
      <c r="B58" s="876" t="s">
        <v>489</v>
      </c>
      <c r="C58" s="877" t="s">
        <v>444</v>
      </c>
      <c r="D58" s="869" t="s">
        <v>484</v>
      </c>
      <c r="E58" s="860" t="s">
        <v>446</v>
      </c>
      <c r="F58" s="872">
        <v>2</v>
      </c>
      <c r="G58" s="862"/>
      <c r="H58" s="872" t="s">
        <v>485</v>
      </c>
      <c r="I58" s="872"/>
      <c r="J58" s="872"/>
      <c r="K58" s="872"/>
      <c r="L58" s="868" t="s">
        <v>486</v>
      </c>
      <c r="M58" s="870"/>
      <c r="N58" s="834"/>
    </row>
    <row r="59" spans="1:14" ht="36" x14ac:dyDescent="0.25">
      <c r="A59" s="857" t="s">
        <v>443</v>
      </c>
      <c r="B59" s="876" t="s">
        <v>489</v>
      </c>
      <c r="C59" s="877" t="s">
        <v>444</v>
      </c>
      <c r="D59" s="860" t="s">
        <v>458</v>
      </c>
      <c r="E59" s="860" t="s">
        <v>446</v>
      </c>
      <c r="F59" s="872">
        <v>2</v>
      </c>
      <c r="G59" s="862">
        <v>40000</v>
      </c>
      <c r="H59" s="872"/>
      <c r="I59" s="872" t="s">
        <v>447</v>
      </c>
      <c r="J59" s="872"/>
      <c r="K59" s="872"/>
      <c r="L59" s="868"/>
      <c r="M59" s="870"/>
      <c r="N59" s="834"/>
    </row>
    <row r="60" spans="1:14" ht="96" x14ac:dyDescent="0.25">
      <c r="A60" s="857" t="s">
        <v>443</v>
      </c>
      <c r="B60" s="876" t="s">
        <v>489</v>
      </c>
      <c r="C60" s="877" t="s">
        <v>444</v>
      </c>
      <c r="D60" s="860" t="s">
        <v>494</v>
      </c>
      <c r="E60" s="860" t="s">
        <v>446</v>
      </c>
      <c r="F60" s="872">
        <v>3</v>
      </c>
      <c r="G60" s="862">
        <v>33000</v>
      </c>
      <c r="H60" s="872"/>
      <c r="I60" s="872" t="s">
        <v>485</v>
      </c>
      <c r="J60" s="872"/>
      <c r="K60" s="872"/>
      <c r="L60" s="868"/>
      <c r="M60" s="870"/>
      <c r="N60" s="834"/>
    </row>
    <row r="61" spans="1:14" ht="36.75" x14ac:dyDescent="0.25">
      <c r="A61" s="857" t="s">
        <v>443</v>
      </c>
      <c r="B61" s="884" t="s">
        <v>489</v>
      </c>
      <c r="C61" s="885" t="s">
        <v>444</v>
      </c>
      <c r="D61" s="886" t="s">
        <v>495</v>
      </c>
      <c r="E61" s="887" t="s">
        <v>446</v>
      </c>
      <c r="F61" s="888">
        <v>3</v>
      </c>
      <c r="G61" s="870"/>
      <c r="H61" s="888"/>
      <c r="I61" s="888" t="s">
        <v>485</v>
      </c>
      <c r="J61" s="888"/>
      <c r="K61" s="888"/>
      <c r="L61" s="63"/>
      <c r="M61" s="864" t="s">
        <v>449</v>
      </c>
      <c r="N61" s="834"/>
    </row>
    <row r="62" spans="1:14" ht="48.75" x14ac:dyDescent="0.25">
      <c r="A62" s="857" t="s">
        <v>443</v>
      </c>
      <c r="B62" s="884" t="s">
        <v>489</v>
      </c>
      <c r="C62" s="885" t="s">
        <v>444</v>
      </c>
      <c r="D62" s="887" t="s">
        <v>487</v>
      </c>
      <c r="E62" s="887" t="s">
        <v>446</v>
      </c>
      <c r="F62" s="888">
        <v>3</v>
      </c>
      <c r="G62" s="870">
        <v>75000</v>
      </c>
      <c r="H62" s="888"/>
      <c r="I62" s="888" t="s">
        <v>485</v>
      </c>
      <c r="J62" s="888"/>
      <c r="K62" s="888"/>
      <c r="L62" s="63"/>
      <c r="M62" s="870"/>
      <c r="N62" s="834"/>
    </row>
    <row r="63" spans="1:14" x14ac:dyDescent="0.25">
      <c r="A63" s="889"/>
      <c r="B63" s="890"/>
      <c r="C63" s="891"/>
      <c r="D63" s="892"/>
      <c r="E63" s="892"/>
      <c r="F63" s="893"/>
      <c r="G63" s="894"/>
      <c r="H63" s="893"/>
      <c r="I63" s="893"/>
      <c r="J63" s="893"/>
      <c r="K63" s="893"/>
      <c r="L63" s="895"/>
      <c r="M63" s="870"/>
      <c r="N63" s="834"/>
    </row>
    <row r="64" spans="1:14" ht="36" x14ac:dyDescent="0.25">
      <c r="A64" s="857" t="s">
        <v>443</v>
      </c>
      <c r="B64" s="884" t="s">
        <v>5</v>
      </c>
      <c r="C64" s="885" t="s">
        <v>444</v>
      </c>
      <c r="D64" s="887" t="s">
        <v>496</v>
      </c>
      <c r="E64" s="887" t="s">
        <v>497</v>
      </c>
      <c r="F64" s="888">
        <v>1</v>
      </c>
      <c r="G64" s="870">
        <v>165000</v>
      </c>
      <c r="H64" s="888"/>
      <c r="I64" s="888"/>
      <c r="J64" s="888" t="s">
        <v>485</v>
      </c>
      <c r="K64" s="888"/>
      <c r="L64" s="63"/>
      <c r="M64" s="870"/>
      <c r="N64" s="834"/>
    </row>
    <row r="65" spans="1:14" ht="36.75" x14ac:dyDescent="0.25">
      <c r="A65" s="857" t="s">
        <v>443</v>
      </c>
      <c r="B65" s="884" t="s">
        <v>5</v>
      </c>
      <c r="C65" s="885" t="s">
        <v>444</v>
      </c>
      <c r="D65" s="887" t="s">
        <v>498</v>
      </c>
      <c r="E65" s="887" t="s">
        <v>497</v>
      </c>
      <c r="F65" s="888">
        <v>2</v>
      </c>
      <c r="G65" s="870">
        <v>190000</v>
      </c>
      <c r="H65" s="888"/>
      <c r="I65" s="888" t="s">
        <v>485</v>
      </c>
      <c r="J65" s="888"/>
      <c r="K65" s="888"/>
      <c r="L65" s="63"/>
      <c r="M65" s="870"/>
      <c r="N65" s="834"/>
    </row>
    <row r="66" spans="1:14" ht="36" x14ac:dyDescent="0.25">
      <c r="A66" s="857" t="s">
        <v>443</v>
      </c>
      <c r="B66" s="884" t="s">
        <v>5</v>
      </c>
      <c r="C66" s="885" t="s">
        <v>444</v>
      </c>
      <c r="D66" s="887" t="s">
        <v>499</v>
      </c>
      <c r="E66" s="887" t="s">
        <v>497</v>
      </c>
      <c r="F66" s="888">
        <v>3</v>
      </c>
      <c r="G66" s="870">
        <v>80000</v>
      </c>
      <c r="H66" s="888"/>
      <c r="I66" s="888" t="s">
        <v>485</v>
      </c>
      <c r="J66" s="888"/>
      <c r="K66" s="888"/>
      <c r="L66" s="63"/>
      <c r="M66" s="870"/>
      <c r="N66" s="834"/>
    </row>
    <row r="67" spans="1:14" x14ac:dyDescent="0.25">
      <c r="A67" s="836"/>
      <c r="C67" s="834"/>
      <c r="G67" s="875"/>
      <c r="H67" s="835"/>
      <c r="I67" s="835"/>
      <c r="J67" s="835"/>
      <c r="K67" s="835"/>
      <c r="M67" s="870"/>
      <c r="N67" s="834"/>
    </row>
    <row r="68" spans="1:14" ht="38.25" x14ac:dyDescent="0.25">
      <c r="A68" s="896" t="s">
        <v>500</v>
      </c>
      <c r="B68" s="897" t="s">
        <v>501</v>
      </c>
      <c r="C68" s="898" t="s">
        <v>502</v>
      </c>
      <c r="D68" s="899" t="s">
        <v>503</v>
      </c>
      <c r="E68" s="899" t="s">
        <v>504</v>
      </c>
      <c r="F68" s="900">
        <v>1</v>
      </c>
      <c r="G68" s="901">
        <v>25000</v>
      </c>
      <c r="H68" s="900"/>
      <c r="I68" s="900"/>
      <c r="J68" s="900" t="s">
        <v>485</v>
      </c>
      <c r="K68" s="900"/>
      <c r="L68" s="902"/>
      <c r="M68" s="870"/>
      <c r="N68" s="834"/>
    </row>
    <row r="69" spans="1:14" ht="38.25" x14ac:dyDescent="0.25">
      <c r="A69" s="896" t="s">
        <v>500</v>
      </c>
      <c r="B69" s="897" t="s">
        <v>501</v>
      </c>
      <c r="C69" s="898" t="s">
        <v>502</v>
      </c>
      <c r="D69" s="899" t="s">
        <v>505</v>
      </c>
      <c r="E69" s="899" t="s">
        <v>504</v>
      </c>
      <c r="F69" s="900">
        <v>2</v>
      </c>
      <c r="G69" s="901">
        <v>3000</v>
      </c>
      <c r="H69" s="900"/>
      <c r="I69" s="900" t="s">
        <v>485</v>
      </c>
      <c r="J69" s="900"/>
      <c r="K69" s="900"/>
      <c r="L69" s="902"/>
      <c r="M69" s="870"/>
      <c r="N69" s="834"/>
    </row>
    <row r="70" spans="1:14" ht="72" x14ac:dyDescent="0.25">
      <c r="A70" s="896" t="s">
        <v>500</v>
      </c>
      <c r="B70" s="897" t="s">
        <v>501</v>
      </c>
      <c r="C70" s="898" t="s">
        <v>502</v>
      </c>
      <c r="D70" s="899" t="s">
        <v>506</v>
      </c>
      <c r="E70" s="899" t="s">
        <v>504</v>
      </c>
      <c r="F70" s="900">
        <v>3</v>
      </c>
      <c r="G70" s="901">
        <v>15000</v>
      </c>
      <c r="H70" s="900"/>
      <c r="I70" s="900" t="s">
        <v>485</v>
      </c>
      <c r="J70" s="900"/>
      <c r="K70" s="900"/>
      <c r="L70" s="902"/>
      <c r="M70" s="870"/>
      <c r="N70" s="834"/>
    </row>
    <row r="71" spans="1:14" ht="72" x14ac:dyDescent="0.25">
      <c r="A71" s="896" t="s">
        <v>500</v>
      </c>
      <c r="B71" s="897" t="s">
        <v>501</v>
      </c>
      <c r="C71" s="898" t="s">
        <v>502</v>
      </c>
      <c r="D71" s="899" t="s">
        <v>506</v>
      </c>
      <c r="E71" s="899" t="s">
        <v>504</v>
      </c>
      <c r="F71" s="900">
        <v>3</v>
      </c>
      <c r="G71" s="901">
        <v>15000</v>
      </c>
      <c r="H71" s="900"/>
      <c r="I71" s="900" t="s">
        <v>485</v>
      </c>
      <c r="J71" s="900"/>
      <c r="K71" s="900"/>
      <c r="L71" s="902"/>
      <c r="M71" s="870"/>
      <c r="N71" s="834"/>
    </row>
    <row r="72" spans="1:14" ht="38.25" x14ac:dyDescent="0.25">
      <c r="A72" s="896" t="s">
        <v>500</v>
      </c>
      <c r="B72" s="897" t="s">
        <v>501</v>
      </c>
      <c r="C72" s="898" t="s">
        <v>502</v>
      </c>
      <c r="D72" s="899" t="s">
        <v>507</v>
      </c>
      <c r="E72" s="899" t="s">
        <v>504</v>
      </c>
      <c r="F72" s="903">
        <v>4</v>
      </c>
      <c r="G72" s="901">
        <v>5000</v>
      </c>
      <c r="H72" s="900"/>
      <c r="I72" s="900" t="s">
        <v>485</v>
      </c>
      <c r="J72" s="900"/>
      <c r="K72" s="900"/>
      <c r="L72" s="902"/>
      <c r="M72" s="870"/>
      <c r="N72" s="834"/>
    </row>
    <row r="73" spans="1:14" ht="38.25" x14ac:dyDescent="0.25">
      <c r="A73" s="896" t="s">
        <v>500</v>
      </c>
      <c r="B73" s="897" t="s">
        <v>501</v>
      </c>
      <c r="C73" s="898" t="s">
        <v>502</v>
      </c>
      <c r="D73" s="899" t="s">
        <v>508</v>
      </c>
      <c r="E73" s="899" t="s">
        <v>504</v>
      </c>
      <c r="F73" s="903">
        <v>5</v>
      </c>
      <c r="G73" s="901">
        <v>5000</v>
      </c>
      <c r="H73" s="900"/>
      <c r="I73" s="900" t="s">
        <v>485</v>
      </c>
      <c r="J73" s="900"/>
      <c r="K73" s="900"/>
      <c r="L73" s="902"/>
      <c r="M73" s="870"/>
      <c r="N73" s="834"/>
    </row>
    <row r="74" spans="1:14" ht="120" x14ac:dyDescent="0.25">
      <c r="A74" s="896" t="s">
        <v>500</v>
      </c>
      <c r="B74" s="897" t="s">
        <v>509</v>
      </c>
      <c r="C74" s="898" t="s">
        <v>502</v>
      </c>
      <c r="D74" s="899" t="s">
        <v>510</v>
      </c>
      <c r="E74" s="899" t="s">
        <v>504</v>
      </c>
      <c r="F74" s="900">
        <v>1</v>
      </c>
      <c r="G74" s="901">
        <v>50000</v>
      </c>
      <c r="H74" s="900"/>
      <c r="I74" s="900" t="s">
        <v>485</v>
      </c>
      <c r="J74" s="900"/>
      <c r="K74" s="900"/>
      <c r="L74" s="902" t="s">
        <v>511</v>
      </c>
      <c r="M74" s="870"/>
      <c r="N74" s="834"/>
    </row>
    <row r="75" spans="1:14" ht="38.25" x14ac:dyDescent="0.25">
      <c r="A75" s="896" t="s">
        <v>500</v>
      </c>
      <c r="B75" s="897" t="s">
        <v>509</v>
      </c>
      <c r="C75" s="898" t="s">
        <v>502</v>
      </c>
      <c r="D75" s="899" t="s">
        <v>512</v>
      </c>
      <c r="E75" s="899" t="s">
        <v>504</v>
      </c>
      <c r="F75" s="900">
        <v>2</v>
      </c>
      <c r="G75" s="901">
        <v>12000</v>
      </c>
      <c r="H75" s="900"/>
      <c r="I75" s="900" t="s">
        <v>485</v>
      </c>
      <c r="J75" s="900"/>
      <c r="K75" s="900"/>
      <c r="L75" s="902"/>
      <c r="M75" s="870"/>
      <c r="N75" s="834"/>
    </row>
    <row r="76" spans="1:14" ht="38.25" x14ac:dyDescent="0.25">
      <c r="A76" s="896" t="s">
        <v>500</v>
      </c>
      <c r="B76" s="897" t="s">
        <v>509</v>
      </c>
      <c r="C76" s="898" t="s">
        <v>502</v>
      </c>
      <c r="D76" s="899" t="s">
        <v>512</v>
      </c>
      <c r="E76" s="899" t="s">
        <v>504</v>
      </c>
      <c r="F76" s="900">
        <v>2</v>
      </c>
      <c r="G76" s="901">
        <v>12000</v>
      </c>
      <c r="H76" s="900"/>
      <c r="I76" s="900" t="s">
        <v>485</v>
      </c>
      <c r="J76" s="900"/>
      <c r="K76" s="900"/>
      <c r="L76" s="902"/>
      <c r="M76" s="870"/>
      <c r="N76" s="834"/>
    </row>
    <row r="77" spans="1:14" ht="38.25" x14ac:dyDescent="0.25">
      <c r="A77" s="896" t="s">
        <v>500</v>
      </c>
      <c r="B77" s="897" t="s">
        <v>509</v>
      </c>
      <c r="C77" s="898" t="s">
        <v>502</v>
      </c>
      <c r="D77" s="899" t="s">
        <v>503</v>
      </c>
      <c r="E77" s="899" t="s">
        <v>504</v>
      </c>
      <c r="F77" s="900">
        <v>3</v>
      </c>
      <c r="G77" s="901">
        <v>25000</v>
      </c>
      <c r="H77" s="900"/>
      <c r="I77" s="900" t="s">
        <v>485</v>
      </c>
      <c r="J77" s="900"/>
      <c r="K77" s="900"/>
      <c r="L77" s="902"/>
      <c r="M77" s="870"/>
      <c r="N77" s="834"/>
    </row>
    <row r="78" spans="1:14" ht="38.25" x14ac:dyDescent="0.25">
      <c r="A78" s="896" t="s">
        <v>500</v>
      </c>
      <c r="B78" s="897" t="s">
        <v>509</v>
      </c>
      <c r="C78" s="898" t="s">
        <v>502</v>
      </c>
      <c r="D78" s="899" t="s">
        <v>507</v>
      </c>
      <c r="E78" s="899" t="s">
        <v>504</v>
      </c>
      <c r="F78" s="900">
        <v>4</v>
      </c>
      <c r="G78" s="901">
        <v>5000</v>
      </c>
      <c r="H78" s="900"/>
      <c r="I78" s="900" t="s">
        <v>485</v>
      </c>
      <c r="J78" s="900"/>
      <c r="K78" s="900"/>
      <c r="L78" s="902"/>
      <c r="M78" s="870"/>
      <c r="N78" s="834"/>
    </row>
    <row r="79" spans="1:14" x14ac:dyDescent="0.25">
      <c r="A79" s="836"/>
      <c r="C79" s="834"/>
      <c r="G79" s="875"/>
      <c r="H79" s="835"/>
      <c r="I79" s="835"/>
      <c r="J79" s="835"/>
      <c r="K79" s="835"/>
      <c r="M79" s="870"/>
      <c r="N79" s="834"/>
    </row>
    <row r="80" spans="1:14" ht="90" x14ac:dyDescent="0.25">
      <c r="A80" s="904" t="s">
        <v>513</v>
      </c>
      <c r="B80" s="887" t="s">
        <v>23</v>
      </c>
      <c r="C80" s="885" t="s">
        <v>514</v>
      </c>
      <c r="D80" s="885" t="s">
        <v>515</v>
      </c>
      <c r="E80" s="885" t="s">
        <v>446</v>
      </c>
      <c r="F80" s="885">
        <v>1</v>
      </c>
      <c r="G80" s="905">
        <v>7000</v>
      </c>
      <c r="H80" s="906"/>
      <c r="I80" s="906" t="s">
        <v>447</v>
      </c>
      <c r="J80" s="906" t="s">
        <v>447</v>
      </c>
      <c r="K80" s="888"/>
      <c r="L80" s="63"/>
      <c r="M80" s="870"/>
      <c r="N80" s="834"/>
    </row>
    <row r="81" spans="1:14" ht="45" x14ac:dyDescent="0.25">
      <c r="A81" s="904" t="s">
        <v>513</v>
      </c>
      <c r="B81" s="887" t="s">
        <v>23</v>
      </c>
      <c r="C81" s="885" t="s">
        <v>514</v>
      </c>
      <c r="D81" s="885" t="s">
        <v>516</v>
      </c>
      <c r="E81" s="885" t="s">
        <v>446</v>
      </c>
      <c r="F81" s="885">
        <v>1</v>
      </c>
      <c r="G81" s="905">
        <v>5000</v>
      </c>
      <c r="H81" s="906"/>
      <c r="I81" s="906" t="s">
        <v>447</v>
      </c>
      <c r="J81" s="906" t="s">
        <v>447</v>
      </c>
      <c r="K81" s="888"/>
      <c r="L81" s="63"/>
      <c r="M81" s="870"/>
      <c r="N81" s="834"/>
    </row>
    <row r="82" spans="1:14" ht="60" x14ac:dyDescent="0.25">
      <c r="A82" s="904" t="s">
        <v>513</v>
      </c>
      <c r="B82" s="887" t="s">
        <v>23</v>
      </c>
      <c r="C82" s="885" t="s">
        <v>514</v>
      </c>
      <c r="D82" s="885" t="s">
        <v>517</v>
      </c>
      <c r="E82" s="885" t="s">
        <v>446</v>
      </c>
      <c r="F82" s="885">
        <v>1</v>
      </c>
      <c r="G82" s="905">
        <v>3000</v>
      </c>
      <c r="H82" s="906"/>
      <c r="I82" s="906" t="s">
        <v>447</v>
      </c>
      <c r="J82" s="906"/>
      <c r="K82" s="888"/>
      <c r="L82" s="63"/>
      <c r="M82" s="870"/>
      <c r="N82" s="834"/>
    </row>
    <row r="83" spans="1:14" ht="45" x14ac:dyDescent="0.25">
      <c r="A83" s="904" t="s">
        <v>513</v>
      </c>
      <c r="B83" s="887" t="s">
        <v>23</v>
      </c>
      <c r="C83" s="885" t="s">
        <v>514</v>
      </c>
      <c r="D83" s="885" t="s">
        <v>518</v>
      </c>
      <c r="E83" s="885" t="s">
        <v>519</v>
      </c>
      <c r="F83" s="885">
        <v>2</v>
      </c>
      <c r="G83" s="905">
        <v>750</v>
      </c>
      <c r="H83" s="906"/>
      <c r="I83" s="906" t="s">
        <v>447</v>
      </c>
      <c r="J83" s="906"/>
      <c r="K83" s="888"/>
      <c r="L83" s="63"/>
      <c r="M83" s="870"/>
      <c r="N83" s="834"/>
    </row>
    <row r="84" spans="1:14" ht="45" x14ac:dyDescent="0.25">
      <c r="A84" s="904" t="s">
        <v>513</v>
      </c>
      <c r="B84" s="887" t="s">
        <v>23</v>
      </c>
      <c r="C84" s="885" t="s">
        <v>514</v>
      </c>
      <c r="D84" s="885" t="s">
        <v>520</v>
      </c>
      <c r="E84" s="885" t="s">
        <v>519</v>
      </c>
      <c r="F84" s="885">
        <v>2</v>
      </c>
      <c r="G84" s="905">
        <v>750</v>
      </c>
      <c r="H84" s="906"/>
      <c r="I84" s="906" t="s">
        <v>447</v>
      </c>
      <c r="J84" s="906"/>
      <c r="K84" s="888"/>
      <c r="L84" s="63"/>
      <c r="M84" s="870"/>
      <c r="N84" s="834"/>
    </row>
    <row r="85" spans="1:14" ht="45" x14ac:dyDescent="0.25">
      <c r="A85" s="904" t="s">
        <v>513</v>
      </c>
      <c r="B85" s="887" t="s">
        <v>23</v>
      </c>
      <c r="C85" s="885" t="s">
        <v>514</v>
      </c>
      <c r="D85" s="885" t="s">
        <v>521</v>
      </c>
      <c r="E85" s="885" t="s">
        <v>519</v>
      </c>
      <c r="F85" s="885">
        <v>2</v>
      </c>
      <c r="G85" s="905">
        <v>400</v>
      </c>
      <c r="H85" s="906"/>
      <c r="I85" s="906" t="s">
        <v>447</v>
      </c>
      <c r="J85" s="906"/>
      <c r="K85" s="888"/>
      <c r="L85" s="63"/>
      <c r="M85" s="870"/>
      <c r="N85" s="834"/>
    </row>
    <row r="86" spans="1:14" ht="45" x14ac:dyDescent="0.25">
      <c r="A86" s="904" t="s">
        <v>513</v>
      </c>
      <c r="B86" s="887" t="s">
        <v>23</v>
      </c>
      <c r="C86" s="885" t="s">
        <v>514</v>
      </c>
      <c r="D86" s="885" t="s">
        <v>522</v>
      </c>
      <c r="E86" s="885" t="s">
        <v>519</v>
      </c>
      <c r="F86" s="885">
        <v>2</v>
      </c>
      <c r="G86" s="905">
        <v>400</v>
      </c>
      <c r="H86" s="906"/>
      <c r="I86" s="906" t="s">
        <v>447</v>
      </c>
      <c r="J86" s="906"/>
      <c r="K86" s="888"/>
      <c r="L86" s="63"/>
      <c r="M86" s="870"/>
      <c r="N86" s="834"/>
    </row>
    <row r="87" spans="1:14" x14ac:dyDescent="0.25">
      <c r="A87" s="904"/>
      <c r="B87" s="892"/>
      <c r="C87" s="891"/>
      <c r="D87" s="891"/>
      <c r="E87" s="907"/>
      <c r="F87" s="891"/>
      <c r="G87" s="908"/>
      <c r="H87" s="909"/>
      <c r="I87" s="909"/>
      <c r="J87" s="909"/>
      <c r="K87" s="893"/>
      <c r="L87" s="895"/>
      <c r="M87" s="870"/>
      <c r="N87" s="834"/>
    </row>
    <row r="88" spans="1:14" ht="51.75" x14ac:dyDescent="0.25">
      <c r="A88" s="904" t="s">
        <v>513</v>
      </c>
      <c r="B88" s="910" t="s">
        <v>523</v>
      </c>
      <c r="C88" s="885" t="s">
        <v>514</v>
      </c>
      <c r="D88" s="911" t="s">
        <v>524</v>
      </c>
      <c r="E88" s="885" t="s">
        <v>446</v>
      </c>
      <c r="F88" s="910">
        <v>1</v>
      </c>
      <c r="G88" s="870">
        <v>6000</v>
      </c>
      <c r="H88" s="912"/>
      <c r="I88" s="912" t="s">
        <v>447</v>
      </c>
      <c r="J88" s="912"/>
      <c r="K88" s="912" t="s">
        <v>447</v>
      </c>
      <c r="L88" s="913"/>
      <c r="M88" s="870"/>
      <c r="N88" s="834"/>
    </row>
    <row r="89" spans="1:14" ht="45" x14ac:dyDescent="0.25">
      <c r="A89" s="904" t="s">
        <v>513</v>
      </c>
      <c r="B89" s="910" t="s">
        <v>523</v>
      </c>
      <c r="C89" s="885" t="s">
        <v>514</v>
      </c>
      <c r="D89" s="910" t="s">
        <v>525</v>
      </c>
      <c r="E89" s="885" t="s">
        <v>446</v>
      </c>
      <c r="F89" s="910">
        <v>1</v>
      </c>
      <c r="G89" s="870">
        <v>750</v>
      </c>
      <c r="H89" s="912"/>
      <c r="I89" s="912" t="s">
        <v>447</v>
      </c>
      <c r="J89" s="912"/>
      <c r="K89" s="912"/>
      <c r="L89" s="913"/>
      <c r="M89" s="870"/>
      <c r="N89" s="834"/>
    </row>
    <row r="90" spans="1:14" ht="45" x14ac:dyDescent="0.25">
      <c r="A90" s="904" t="s">
        <v>513</v>
      </c>
      <c r="B90" s="910" t="s">
        <v>523</v>
      </c>
      <c r="C90" s="885" t="s">
        <v>514</v>
      </c>
      <c r="D90" s="910" t="s">
        <v>526</v>
      </c>
      <c r="E90" s="885" t="s">
        <v>446</v>
      </c>
      <c r="F90" s="910">
        <v>1</v>
      </c>
      <c r="G90" s="870">
        <v>2500</v>
      </c>
      <c r="H90" s="912"/>
      <c r="I90" s="912"/>
      <c r="J90" s="912"/>
      <c r="K90" s="912" t="s">
        <v>447</v>
      </c>
      <c r="L90" s="913"/>
      <c r="M90" s="870"/>
      <c r="N90" s="834"/>
    </row>
    <row r="91" spans="1:14" x14ac:dyDescent="0.25">
      <c r="A91" s="836"/>
      <c r="C91" s="834"/>
      <c r="G91" s="875"/>
      <c r="H91" s="835"/>
      <c r="I91" s="835"/>
      <c r="J91" s="835"/>
      <c r="K91" s="835"/>
      <c r="M91" s="870"/>
      <c r="N91" s="834"/>
    </row>
    <row r="92" spans="1:14" ht="75" x14ac:dyDescent="0.25">
      <c r="A92" s="904" t="s">
        <v>513</v>
      </c>
      <c r="B92" s="885" t="s">
        <v>47</v>
      </c>
      <c r="C92" s="885" t="s">
        <v>527</v>
      </c>
      <c r="D92" s="885" t="s">
        <v>528</v>
      </c>
      <c r="E92" s="885" t="s">
        <v>529</v>
      </c>
      <c r="F92" s="885">
        <v>1</v>
      </c>
      <c r="G92" s="870">
        <v>8000</v>
      </c>
      <c r="H92" s="888"/>
      <c r="I92" s="888"/>
      <c r="J92" s="888" t="s">
        <v>485</v>
      </c>
      <c r="K92" s="888"/>
      <c r="L92" s="63"/>
      <c r="M92" s="870"/>
      <c r="N92" s="834"/>
    </row>
    <row r="93" spans="1:14" ht="75" x14ac:dyDescent="0.25">
      <c r="A93" s="904" t="s">
        <v>513</v>
      </c>
      <c r="B93" s="885" t="s">
        <v>47</v>
      </c>
      <c r="C93" s="885" t="s">
        <v>527</v>
      </c>
      <c r="D93" s="885" t="s">
        <v>530</v>
      </c>
      <c r="E93" s="885" t="s">
        <v>529</v>
      </c>
      <c r="F93" s="885">
        <v>1</v>
      </c>
      <c r="G93" s="870">
        <v>10000</v>
      </c>
      <c r="H93" s="888"/>
      <c r="I93" s="888"/>
      <c r="J93" s="888" t="s">
        <v>485</v>
      </c>
      <c r="K93" s="888"/>
      <c r="L93" s="63"/>
      <c r="M93" s="870"/>
      <c r="N93" s="834"/>
    </row>
    <row r="94" spans="1:14" ht="45" x14ac:dyDescent="0.25">
      <c r="A94" s="904" t="s">
        <v>513</v>
      </c>
      <c r="B94" s="885" t="s">
        <v>47</v>
      </c>
      <c r="C94" s="885" t="s">
        <v>527</v>
      </c>
      <c r="D94" s="885" t="s">
        <v>531</v>
      </c>
      <c r="E94" s="885" t="s">
        <v>529</v>
      </c>
      <c r="F94" s="885">
        <v>1</v>
      </c>
      <c r="G94" s="870">
        <v>750</v>
      </c>
      <c r="H94" s="888"/>
      <c r="I94" s="888" t="s">
        <v>485</v>
      </c>
      <c r="J94" s="888"/>
      <c r="K94" s="888"/>
      <c r="L94" s="63"/>
      <c r="M94" s="870"/>
      <c r="N94" s="834"/>
    </row>
    <row r="95" spans="1:14" ht="45" x14ac:dyDescent="0.25">
      <c r="A95" s="904" t="s">
        <v>513</v>
      </c>
      <c r="B95" s="885" t="s">
        <v>47</v>
      </c>
      <c r="C95" s="885" t="s">
        <v>527</v>
      </c>
      <c r="D95" s="885" t="s">
        <v>532</v>
      </c>
      <c r="E95" s="885" t="s">
        <v>533</v>
      </c>
      <c r="F95" s="885">
        <v>1</v>
      </c>
      <c r="G95" s="870">
        <v>500</v>
      </c>
      <c r="H95" s="888"/>
      <c r="I95" s="888" t="s">
        <v>485</v>
      </c>
      <c r="J95" s="888"/>
      <c r="K95" s="888"/>
      <c r="L95" s="63"/>
      <c r="M95" s="870"/>
      <c r="N95" s="834"/>
    </row>
    <row r="96" spans="1:14" ht="45" x14ac:dyDescent="0.25">
      <c r="A96" s="904" t="s">
        <v>513</v>
      </c>
      <c r="B96" s="885" t="s">
        <v>47</v>
      </c>
      <c r="C96" s="885" t="s">
        <v>527</v>
      </c>
      <c r="D96" s="885" t="s">
        <v>534</v>
      </c>
      <c r="E96" s="885" t="s">
        <v>533</v>
      </c>
      <c r="F96" s="885">
        <v>1</v>
      </c>
      <c r="G96" s="870">
        <v>200</v>
      </c>
      <c r="H96" s="888"/>
      <c r="I96" s="888" t="s">
        <v>485</v>
      </c>
      <c r="J96" s="888"/>
      <c r="K96" s="888"/>
      <c r="L96" s="63"/>
      <c r="M96" s="870"/>
      <c r="N96" s="834"/>
    </row>
    <row r="97" spans="1:14" ht="45" x14ac:dyDescent="0.25">
      <c r="A97" s="904" t="s">
        <v>513</v>
      </c>
      <c r="B97" s="885" t="s">
        <v>47</v>
      </c>
      <c r="C97" s="885" t="s">
        <v>527</v>
      </c>
      <c r="D97" s="885" t="s">
        <v>535</v>
      </c>
      <c r="E97" s="885" t="s">
        <v>533</v>
      </c>
      <c r="F97" s="885">
        <v>1</v>
      </c>
      <c r="G97" s="870">
        <v>750</v>
      </c>
      <c r="H97" s="888"/>
      <c r="I97" s="888" t="s">
        <v>485</v>
      </c>
      <c r="J97" s="888"/>
      <c r="K97" s="888"/>
      <c r="L97" s="63"/>
      <c r="M97" s="870"/>
      <c r="N97" s="834"/>
    </row>
    <row r="98" spans="1:14" ht="45" x14ac:dyDescent="0.25">
      <c r="A98" s="904" t="s">
        <v>513</v>
      </c>
      <c r="B98" s="885" t="s">
        <v>47</v>
      </c>
      <c r="C98" s="885" t="s">
        <v>527</v>
      </c>
      <c r="D98" s="885" t="s">
        <v>536</v>
      </c>
      <c r="E98" s="885" t="s">
        <v>533</v>
      </c>
      <c r="F98" s="885">
        <v>1</v>
      </c>
      <c r="G98" s="870">
        <v>400</v>
      </c>
      <c r="H98" s="888"/>
      <c r="I98" s="888" t="s">
        <v>485</v>
      </c>
      <c r="J98" s="888"/>
      <c r="K98" s="888"/>
      <c r="L98" s="63"/>
      <c r="M98" s="870"/>
      <c r="N98" s="834"/>
    </row>
    <row r="99" spans="1:14" ht="45" x14ac:dyDescent="0.25">
      <c r="A99" s="904" t="s">
        <v>513</v>
      </c>
      <c r="B99" s="885" t="s">
        <v>47</v>
      </c>
      <c r="C99" s="885" t="s">
        <v>527</v>
      </c>
      <c r="D99" s="885" t="s">
        <v>537</v>
      </c>
      <c r="E99" s="885" t="s">
        <v>529</v>
      </c>
      <c r="F99" s="885">
        <v>1</v>
      </c>
      <c r="G99" s="870">
        <v>8000</v>
      </c>
      <c r="H99" s="888" t="s">
        <v>485</v>
      </c>
      <c r="I99" s="888"/>
      <c r="J99" s="888"/>
      <c r="K99" s="888"/>
      <c r="L99" s="63"/>
      <c r="M99" s="870"/>
      <c r="N99" s="834"/>
    </row>
    <row r="100" spans="1:14" x14ac:dyDescent="0.25">
      <c r="A100" s="836"/>
      <c r="B100" s="834"/>
      <c r="C100" s="834"/>
      <c r="D100" s="834"/>
      <c r="E100" s="834"/>
      <c r="F100" s="834"/>
      <c r="G100" s="875"/>
      <c r="H100" s="835"/>
      <c r="I100" s="835"/>
      <c r="J100" s="835"/>
      <c r="K100" s="835"/>
      <c r="M100" s="870"/>
      <c r="N100" s="834"/>
    </row>
    <row r="101" spans="1:14" ht="45" x14ac:dyDescent="0.25">
      <c r="A101" s="904" t="s">
        <v>513</v>
      </c>
      <c r="B101" s="69" t="s">
        <v>538</v>
      </c>
      <c r="C101" s="885" t="s">
        <v>514</v>
      </c>
      <c r="D101" s="69" t="s">
        <v>539</v>
      </c>
      <c r="E101" s="885" t="s">
        <v>529</v>
      </c>
      <c r="F101" s="69">
        <v>1</v>
      </c>
      <c r="G101" s="870">
        <v>4000</v>
      </c>
      <c r="H101" s="888"/>
      <c r="I101" s="888"/>
      <c r="J101" s="888" t="s">
        <v>447</v>
      </c>
      <c r="K101" s="888"/>
      <c r="L101" s="63"/>
      <c r="M101" s="870"/>
      <c r="N101" s="834"/>
    </row>
    <row r="102" spans="1:14" ht="45" x14ac:dyDescent="0.25">
      <c r="A102" s="904" t="s">
        <v>513</v>
      </c>
      <c r="B102" s="69" t="s">
        <v>538</v>
      </c>
      <c r="C102" s="885" t="s">
        <v>514</v>
      </c>
      <c r="D102" s="69" t="s">
        <v>540</v>
      </c>
      <c r="E102" s="885" t="s">
        <v>529</v>
      </c>
      <c r="F102" s="69">
        <v>2</v>
      </c>
      <c r="G102" s="870">
        <v>5000</v>
      </c>
      <c r="H102" s="888"/>
      <c r="I102" s="888"/>
      <c r="J102" s="888" t="s">
        <v>447</v>
      </c>
      <c r="K102" s="888" t="s">
        <v>447</v>
      </c>
      <c r="L102" s="63"/>
      <c r="M102" s="870"/>
      <c r="N102" s="834"/>
    </row>
    <row r="103" spans="1:14" ht="45" x14ac:dyDescent="0.25">
      <c r="A103" s="904" t="s">
        <v>513</v>
      </c>
      <c r="B103" s="69" t="s">
        <v>538</v>
      </c>
      <c r="C103" s="885" t="s">
        <v>514</v>
      </c>
      <c r="D103" s="69" t="s">
        <v>541</v>
      </c>
      <c r="E103" s="885" t="s">
        <v>529</v>
      </c>
      <c r="F103" s="69">
        <v>1</v>
      </c>
      <c r="G103" s="870">
        <v>3000</v>
      </c>
      <c r="H103" s="888"/>
      <c r="I103" s="888" t="s">
        <v>447</v>
      </c>
      <c r="J103" s="888"/>
      <c r="K103" s="888" t="s">
        <v>447</v>
      </c>
      <c r="L103" s="63"/>
      <c r="M103" s="870"/>
      <c r="N103" s="834"/>
    </row>
    <row r="104" spans="1:14" ht="45" x14ac:dyDescent="0.25">
      <c r="A104" s="904" t="s">
        <v>513</v>
      </c>
      <c r="B104" s="69" t="s">
        <v>538</v>
      </c>
      <c r="C104" s="885" t="s">
        <v>514</v>
      </c>
      <c r="D104" s="69" t="s">
        <v>542</v>
      </c>
      <c r="E104" s="885" t="s">
        <v>529</v>
      </c>
      <c r="F104" s="69">
        <v>2</v>
      </c>
      <c r="G104" s="870">
        <v>1000</v>
      </c>
      <c r="H104" s="888" t="s">
        <v>447</v>
      </c>
      <c r="I104" s="888" t="s">
        <v>447</v>
      </c>
      <c r="J104" s="888"/>
      <c r="K104" s="888"/>
      <c r="L104" s="63"/>
      <c r="M104" s="870"/>
      <c r="N104" s="834"/>
    </row>
    <row r="105" spans="1:14" ht="45" x14ac:dyDescent="0.25">
      <c r="A105" s="904" t="s">
        <v>513</v>
      </c>
      <c r="B105" s="69" t="s">
        <v>538</v>
      </c>
      <c r="C105" s="885" t="s">
        <v>514</v>
      </c>
      <c r="D105" s="69" t="s">
        <v>520</v>
      </c>
      <c r="E105" s="885" t="s">
        <v>529</v>
      </c>
      <c r="F105" s="69">
        <v>2</v>
      </c>
      <c r="G105" s="870">
        <v>750</v>
      </c>
      <c r="H105" s="888" t="s">
        <v>447</v>
      </c>
      <c r="I105" s="888" t="s">
        <v>447</v>
      </c>
      <c r="J105" s="888"/>
      <c r="K105" s="888"/>
      <c r="L105" s="63"/>
      <c r="M105" s="870"/>
      <c r="N105" s="834"/>
    </row>
    <row r="106" spans="1:14" ht="45" x14ac:dyDescent="0.25">
      <c r="A106" s="904" t="s">
        <v>513</v>
      </c>
      <c r="B106" s="69" t="s">
        <v>538</v>
      </c>
      <c r="C106" s="885" t="s">
        <v>514</v>
      </c>
      <c r="D106" s="69" t="s">
        <v>543</v>
      </c>
      <c r="E106" s="885" t="s">
        <v>529</v>
      </c>
      <c r="F106" s="69">
        <v>2</v>
      </c>
      <c r="G106" s="870">
        <v>400</v>
      </c>
      <c r="H106" s="888" t="s">
        <v>447</v>
      </c>
      <c r="I106" s="888" t="s">
        <v>447</v>
      </c>
      <c r="J106" s="888"/>
      <c r="K106" s="888"/>
      <c r="L106" s="63"/>
      <c r="M106" s="870"/>
      <c r="N106" s="834"/>
    </row>
    <row r="107" spans="1:14" ht="45" x14ac:dyDescent="0.25">
      <c r="A107" s="904" t="s">
        <v>513</v>
      </c>
      <c r="B107" s="69" t="s">
        <v>538</v>
      </c>
      <c r="C107" s="885" t="s">
        <v>514</v>
      </c>
      <c r="D107" s="69" t="s">
        <v>522</v>
      </c>
      <c r="E107" s="885" t="s">
        <v>529</v>
      </c>
      <c r="F107" s="69">
        <v>2</v>
      </c>
      <c r="G107" s="870">
        <v>400</v>
      </c>
      <c r="H107" s="888" t="s">
        <v>447</v>
      </c>
      <c r="I107" s="888" t="s">
        <v>447</v>
      </c>
      <c r="J107" s="888"/>
      <c r="K107" s="888"/>
      <c r="L107" s="63"/>
      <c r="M107" s="870"/>
      <c r="N107" s="834"/>
    </row>
    <row r="108" spans="1:14" x14ac:dyDescent="0.25">
      <c r="A108" s="836"/>
      <c r="C108" s="834"/>
      <c r="G108" s="875"/>
      <c r="H108" s="835"/>
      <c r="I108" s="835"/>
      <c r="J108" s="835"/>
      <c r="K108" s="835"/>
      <c r="M108" s="870"/>
      <c r="N108" s="834"/>
    </row>
    <row r="109" spans="1:14" ht="36.75" x14ac:dyDescent="0.25">
      <c r="A109" s="904" t="s">
        <v>513</v>
      </c>
      <c r="B109" s="887" t="s">
        <v>47</v>
      </c>
      <c r="C109" s="887" t="s">
        <v>544</v>
      </c>
      <c r="D109" s="887" t="s">
        <v>545</v>
      </c>
      <c r="E109" s="887" t="s">
        <v>446</v>
      </c>
      <c r="F109" s="887">
        <v>1</v>
      </c>
      <c r="G109" s="905">
        <v>10000</v>
      </c>
      <c r="H109" s="914" t="s">
        <v>485</v>
      </c>
      <c r="I109" s="914" t="s">
        <v>485</v>
      </c>
      <c r="J109" s="914"/>
      <c r="K109" s="914"/>
      <c r="L109" s="915"/>
      <c r="M109" s="870"/>
      <c r="N109" s="834"/>
    </row>
    <row r="110" spans="1:14" ht="60.75" x14ac:dyDescent="0.25">
      <c r="A110" s="904" t="s">
        <v>513</v>
      </c>
      <c r="B110" s="887" t="s">
        <v>47</v>
      </c>
      <c r="C110" s="887" t="s">
        <v>544</v>
      </c>
      <c r="D110" s="887" t="s">
        <v>546</v>
      </c>
      <c r="E110" s="887" t="s">
        <v>446</v>
      </c>
      <c r="F110" s="887">
        <v>1</v>
      </c>
      <c r="G110" s="905">
        <v>12000</v>
      </c>
      <c r="H110" s="914" t="s">
        <v>485</v>
      </c>
      <c r="I110" s="914" t="s">
        <v>485</v>
      </c>
      <c r="J110" s="914"/>
      <c r="K110" s="914" t="s">
        <v>485</v>
      </c>
      <c r="L110" s="915"/>
      <c r="M110" s="870"/>
      <c r="N110" s="834"/>
    </row>
    <row r="111" spans="1:14" ht="48.75" x14ac:dyDescent="0.25">
      <c r="A111" s="904" t="s">
        <v>513</v>
      </c>
      <c r="B111" s="887" t="s">
        <v>8</v>
      </c>
      <c r="C111" s="887" t="s">
        <v>544</v>
      </c>
      <c r="D111" s="887" t="s">
        <v>547</v>
      </c>
      <c r="E111" s="887" t="s">
        <v>446</v>
      </c>
      <c r="F111" s="887">
        <v>1</v>
      </c>
      <c r="G111" s="905">
        <v>2000</v>
      </c>
      <c r="H111" s="914" t="s">
        <v>485</v>
      </c>
      <c r="I111" s="914"/>
      <c r="J111" s="914"/>
      <c r="K111" s="914" t="s">
        <v>485</v>
      </c>
      <c r="L111" s="915"/>
      <c r="M111" s="870"/>
      <c r="N111" s="834"/>
    </row>
    <row r="112" spans="1:14" ht="60.75" x14ac:dyDescent="0.25">
      <c r="A112" s="904" t="s">
        <v>513</v>
      </c>
      <c r="B112" s="887" t="s">
        <v>8</v>
      </c>
      <c r="C112" s="887" t="s">
        <v>544</v>
      </c>
      <c r="D112" s="887" t="s">
        <v>548</v>
      </c>
      <c r="E112" s="887" t="s">
        <v>446</v>
      </c>
      <c r="F112" s="887">
        <v>1</v>
      </c>
      <c r="G112" s="905">
        <v>15000</v>
      </c>
      <c r="H112" s="914" t="s">
        <v>485</v>
      </c>
      <c r="I112" s="914"/>
      <c r="J112" s="914" t="s">
        <v>485</v>
      </c>
      <c r="K112" s="914" t="s">
        <v>485</v>
      </c>
      <c r="L112" s="915"/>
      <c r="M112" s="870"/>
      <c r="N112" s="834"/>
    </row>
    <row r="113" spans="1:14" ht="48.75" x14ac:dyDescent="0.25">
      <c r="A113" s="904" t="s">
        <v>513</v>
      </c>
      <c r="B113" s="887" t="s">
        <v>8</v>
      </c>
      <c r="C113" s="887" t="s">
        <v>544</v>
      </c>
      <c r="D113" s="887" t="s">
        <v>549</v>
      </c>
      <c r="E113" s="887" t="s">
        <v>446</v>
      </c>
      <c r="F113" s="887">
        <v>2</v>
      </c>
      <c r="G113" s="905">
        <v>2500</v>
      </c>
      <c r="H113" s="914"/>
      <c r="I113" s="914"/>
      <c r="J113" s="914" t="s">
        <v>485</v>
      </c>
      <c r="K113" s="914"/>
      <c r="L113" s="915"/>
      <c r="M113" s="870"/>
      <c r="N113" s="834"/>
    </row>
    <row r="114" spans="1:14" ht="60.75" x14ac:dyDescent="0.25">
      <c r="A114" s="904" t="s">
        <v>513</v>
      </c>
      <c r="B114" s="887" t="s">
        <v>8</v>
      </c>
      <c r="C114" s="887" t="s">
        <v>544</v>
      </c>
      <c r="D114" s="887" t="s">
        <v>546</v>
      </c>
      <c r="E114" s="887" t="s">
        <v>446</v>
      </c>
      <c r="F114" s="887">
        <v>1</v>
      </c>
      <c r="G114" s="905">
        <v>12000</v>
      </c>
      <c r="H114" s="914" t="s">
        <v>485</v>
      </c>
      <c r="I114" s="914" t="s">
        <v>485</v>
      </c>
      <c r="J114" s="914"/>
      <c r="K114" s="914" t="s">
        <v>485</v>
      </c>
      <c r="L114" s="915"/>
      <c r="M114" s="870"/>
      <c r="N114" s="834"/>
    </row>
    <row r="115" spans="1:14" ht="36.75" x14ac:dyDescent="0.25">
      <c r="A115" s="904" t="s">
        <v>513</v>
      </c>
      <c r="B115" s="887" t="s">
        <v>8</v>
      </c>
      <c r="C115" s="887" t="s">
        <v>544</v>
      </c>
      <c r="D115" s="887" t="s">
        <v>550</v>
      </c>
      <c r="E115" s="887" t="s">
        <v>446</v>
      </c>
      <c r="F115" s="887">
        <v>2</v>
      </c>
      <c r="G115" s="905">
        <v>1500</v>
      </c>
      <c r="H115" s="914"/>
      <c r="I115" s="914" t="s">
        <v>485</v>
      </c>
      <c r="J115" s="914"/>
      <c r="K115" s="914"/>
      <c r="L115" s="915"/>
      <c r="M115" s="870"/>
      <c r="N115" s="834"/>
    </row>
    <row r="116" spans="1:14" ht="36.75" x14ac:dyDescent="0.25">
      <c r="A116" s="904" t="s">
        <v>513</v>
      </c>
      <c r="B116" s="887" t="s">
        <v>8</v>
      </c>
      <c r="C116" s="887" t="s">
        <v>544</v>
      </c>
      <c r="D116" s="887" t="s">
        <v>551</v>
      </c>
      <c r="E116" s="887" t="s">
        <v>446</v>
      </c>
      <c r="F116" s="887">
        <v>2</v>
      </c>
      <c r="G116" s="905">
        <v>1500</v>
      </c>
      <c r="H116" s="914"/>
      <c r="I116" s="914" t="s">
        <v>485</v>
      </c>
      <c r="J116" s="914"/>
      <c r="K116" s="914"/>
      <c r="L116" s="915"/>
      <c r="M116" s="870"/>
      <c r="N116" s="834"/>
    </row>
    <row r="117" spans="1:14" ht="36.75" x14ac:dyDescent="0.25">
      <c r="A117" s="904" t="s">
        <v>513</v>
      </c>
      <c r="B117" s="887" t="s">
        <v>8</v>
      </c>
      <c r="C117" s="887" t="s">
        <v>544</v>
      </c>
      <c r="D117" s="887" t="s">
        <v>552</v>
      </c>
      <c r="E117" s="887" t="s">
        <v>446</v>
      </c>
      <c r="F117" s="887">
        <v>1</v>
      </c>
      <c r="G117" s="905">
        <v>10000</v>
      </c>
      <c r="H117" s="914" t="s">
        <v>485</v>
      </c>
      <c r="I117" s="914" t="s">
        <v>485</v>
      </c>
      <c r="J117" s="914"/>
      <c r="K117" s="914"/>
      <c r="L117" s="915"/>
      <c r="M117" s="870"/>
      <c r="N117" s="834"/>
    </row>
    <row r="118" spans="1:14" ht="72.75" x14ac:dyDescent="0.25">
      <c r="A118" s="904" t="s">
        <v>513</v>
      </c>
      <c r="B118" s="887" t="s">
        <v>8</v>
      </c>
      <c r="C118" s="887" t="s">
        <v>544</v>
      </c>
      <c r="D118" s="887" t="s">
        <v>553</v>
      </c>
      <c r="E118" s="887" t="s">
        <v>446</v>
      </c>
      <c r="F118" s="887">
        <v>1</v>
      </c>
      <c r="G118" s="905">
        <v>25000</v>
      </c>
      <c r="H118" s="914" t="s">
        <v>485</v>
      </c>
      <c r="I118" s="914"/>
      <c r="J118" s="914"/>
      <c r="K118" s="914"/>
      <c r="L118" s="915" t="s">
        <v>554</v>
      </c>
      <c r="M118" s="870"/>
      <c r="N118" s="834"/>
    </row>
    <row r="119" spans="1:14" ht="36.75" x14ac:dyDescent="0.25">
      <c r="A119" s="904" t="s">
        <v>513</v>
      </c>
      <c r="B119" s="887" t="s">
        <v>8</v>
      </c>
      <c r="C119" s="887" t="s">
        <v>544</v>
      </c>
      <c r="D119" s="887" t="s">
        <v>555</v>
      </c>
      <c r="E119" s="887" t="s">
        <v>446</v>
      </c>
      <c r="F119" s="887">
        <v>2</v>
      </c>
      <c r="G119" s="905">
        <v>7000</v>
      </c>
      <c r="H119" s="914"/>
      <c r="I119" s="914"/>
      <c r="J119" s="914"/>
      <c r="K119" s="914" t="s">
        <v>485</v>
      </c>
      <c r="L119" s="915"/>
      <c r="M119" s="870"/>
      <c r="N119" s="834"/>
    </row>
    <row r="120" spans="1:14" ht="36.75" x14ac:dyDescent="0.25">
      <c r="A120" s="904" t="s">
        <v>513</v>
      </c>
      <c r="B120" s="887" t="s">
        <v>556</v>
      </c>
      <c r="C120" s="887" t="s">
        <v>544</v>
      </c>
      <c r="D120" s="887" t="s">
        <v>557</v>
      </c>
      <c r="E120" s="887" t="s">
        <v>446</v>
      </c>
      <c r="F120" s="887">
        <v>1</v>
      </c>
      <c r="G120" s="905">
        <v>30000</v>
      </c>
      <c r="H120" s="914" t="s">
        <v>485</v>
      </c>
      <c r="I120" s="914" t="s">
        <v>485</v>
      </c>
      <c r="J120" s="914"/>
      <c r="K120" s="914" t="s">
        <v>485</v>
      </c>
      <c r="L120" s="915" t="s">
        <v>558</v>
      </c>
      <c r="M120" s="870"/>
      <c r="N120" s="834"/>
    </row>
    <row r="121" spans="1:14" ht="60.75" x14ac:dyDescent="0.25">
      <c r="A121" s="904" t="s">
        <v>513</v>
      </c>
      <c r="B121" s="887" t="s">
        <v>538</v>
      </c>
      <c r="C121" s="887" t="s">
        <v>544</v>
      </c>
      <c r="D121" s="887" t="s">
        <v>559</v>
      </c>
      <c r="E121" s="887" t="s">
        <v>446</v>
      </c>
      <c r="F121" s="887">
        <v>1</v>
      </c>
      <c r="G121" s="905">
        <v>15000</v>
      </c>
      <c r="H121" s="914" t="s">
        <v>485</v>
      </c>
      <c r="I121" s="914"/>
      <c r="J121" s="914" t="s">
        <v>485</v>
      </c>
      <c r="K121" s="914" t="s">
        <v>485</v>
      </c>
      <c r="L121" s="915"/>
      <c r="M121" s="870"/>
      <c r="N121" s="834"/>
    </row>
    <row r="122" spans="1:14" ht="60.75" x14ac:dyDescent="0.25">
      <c r="A122" s="904" t="s">
        <v>513</v>
      </c>
      <c r="B122" s="887" t="s">
        <v>538</v>
      </c>
      <c r="C122" s="887" t="s">
        <v>544</v>
      </c>
      <c r="D122" s="887" t="s">
        <v>560</v>
      </c>
      <c r="E122" s="887" t="s">
        <v>446</v>
      </c>
      <c r="F122" s="887">
        <v>1</v>
      </c>
      <c r="G122" s="905">
        <v>12000</v>
      </c>
      <c r="H122" s="914" t="s">
        <v>485</v>
      </c>
      <c r="I122" s="914"/>
      <c r="J122" s="914" t="s">
        <v>485</v>
      </c>
      <c r="K122" s="914" t="s">
        <v>485</v>
      </c>
      <c r="L122" s="915"/>
      <c r="M122" s="870"/>
      <c r="N122" s="834"/>
    </row>
    <row r="123" spans="1:14" ht="48.75" x14ac:dyDescent="0.25">
      <c r="A123" s="904" t="s">
        <v>513</v>
      </c>
      <c r="B123" s="887" t="s">
        <v>538</v>
      </c>
      <c r="C123" s="887" t="s">
        <v>544</v>
      </c>
      <c r="D123" s="887" t="s">
        <v>549</v>
      </c>
      <c r="E123" s="887" t="s">
        <v>446</v>
      </c>
      <c r="F123" s="887">
        <v>1</v>
      </c>
      <c r="G123" s="905">
        <v>2500</v>
      </c>
      <c r="H123" s="914"/>
      <c r="I123" s="914"/>
      <c r="J123" s="914" t="s">
        <v>485</v>
      </c>
      <c r="K123" s="914"/>
      <c r="L123" s="915"/>
      <c r="M123" s="870"/>
      <c r="N123" s="834"/>
    </row>
    <row r="124" spans="1:14" ht="48.75" x14ac:dyDescent="0.25">
      <c r="A124" s="904" t="s">
        <v>513</v>
      </c>
      <c r="B124" s="887" t="s">
        <v>23</v>
      </c>
      <c r="C124" s="887" t="s">
        <v>544</v>
      </c>
      <c r="D124" s="887" t="s">
        <v>549</v>
      </c>
      <c r="E124" s="887" t="s">
        <v>446</v>
      </c>
      <c r="F124" s="887">
        <v>2</v>
      </c>
      <c r="G124" s="905">
        <v>2500</v>
      </c>
      <c r="H124" s="914"/>
      <c r="I124" s="914"/>
      <c r="J124" s="914" t="s">
        <v>485</v>
      </c>
      <c r="K124" s="914"/>
      <c r="L124" s="915"/>
      <c r="M124" s="870"/>
      <c r="N124" s="834"/>
    </row>
    <row r="125" spans="1:14" ht="60.75" x14ac:dyDescent="0.25">
      <c r="A125" s="904" t="s">
        <v>513</v>
      </c>
      <c r="B125" s="887" t="s">
        <v>23</v>
      </c>
      <c r="C125" s="887" t="s">
        <v>544</v>
      </c>
      <c r="D125" s="887" t="s">
        <v>546</v>
      </c>
      <c r="E125" s="887" t="s">
        <v>446</v>
      </c>
      <c r="F125" s="887">
        <v>1</v>
      </c>
      <c r="G125" s="905">
        <v>12000</v>
      </c>
      <c r="H125" s="914" t="s">
        <v>485</v>
      </c>
      <c r="I125" s="914" t="s">
        <v>485</v>
      </c>
      <c r="J125" s="914"/>
      <c r="K125" s="914" t="s">
        <v>485</v>
      </c>
      <c r="L125" s="915"/>
      <c r="M125" s="870"/>
      <c r="N125" s="834"/>
    </row>
    <row r="126" spans="1:14" ht="48.75" x14ac:dyDescent="0.25">
      <c r="A126" s="904" t="s">
        <v>513</v>
      </c>
      <c r="B126" s="887" t="s">
        <v>23</v>
      </c>
      <c r="C126" s="887" t="s">
        <v>544</v>
      </c>
      <c r="D126" s="887" t="s">
        <v>547</v>
      </c>
      <c r="E126" s="887" t="s">
        <v>446</v>
      </c>
      <c r="F126" s="887">
        <v>1</v>
      </c>
      <c r="G126" s="905">
        <v>2000</v>
      </c>
      <c r="H126" s="914" t="s">
        <v>485</v>
      </c>
      <c r="I126" s="914"/>
      <c r="J126" s="914"/>
      <c r="K126" s="914" t="s">
        <v>485</v>
      </c>
      <c r="L126" s="887"/>
      <c r="M126" s="870"/>
      <c r="N126" s="834"/>
    </row>
    <row r="127" spans="1:14" x14ac:dyDescent="0.25">
      <c r="A127" s="836"/>
      <c r="C127" s="834"/>
      <c r="F127" s="916" t="s">
        <v>561</v>
      </c>
      <c r="G127" s="917">
        <f>SUM(G20:G126)</f>
        <v>3193200</v>
      </c>
      <c r="H127" s="835"/>
      <c r="I127" s="835"/>
      <c r="J127" s="835"/>
      <c r="K127" s="835"/>
      <c r="L127" s="895"/>
      <c r="M127" s="918"/>
      <c r="N127" s="834"/>
    </row>
  </sheetData>
  <mergeCells count="10">
    <mergeCell ref="G18:G19"/>
    <mergeCell ref="H18:K18"/>
    <mergeCell ref="L18:L19"/>
    <mergeCell ref="M18:M19"/>
    <mergeCell ref="A18:A19"/>
    <mergeCell ref="B18:B19"/>
    <mergeCell ref="C18:C19"/>
    <mergeCell ref="D18:D19"/>
    <mergeCell ref="E18:E19"/>
    <mergeCell ref="F18:F19"/>
  </mergeCells>
  <pageMargins left="0.7" right="0.7" top="0.75" bottom="0.75" header="0.3" footer="0.3"/>
  <pageSetup paperSize="8" orientation="landscape"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69"/>
  <sheetViews>
    <sheetView topLeftCell="A46" workbookViewId="0">
      <selection activeCell="M80" sqref="M80"/>
    </sheetView>
  </sheetViews>
  <sheetFormatPr defaultRowHeight="15" x14ac:dyDescent="0.25"/>
  <cols>
    <col min="4" max="4" width="13" customWidth="1"/>
    <col min="7" max="7" width="13.28515625" customWidth="1"/>
    <col min="12" max="12" width="13.140625" customWidth="1"/>
    <col min="13" max="13" width="13.42578125" customWidth="1"/>
  </cols>
  <sheetData>
    <row r="1" spans="1:13" ht="21" x14ac:dyDescent="0.25">
      <c r="A1" s="833" t="s">
        <v>401</v>
      </c>
      <c r="C1" s="834"/>
      <c r="D1" s="833"/>
      <c r="G1" s="395"/>
      <c r="H1" s="835"/>
      <c r="I1" s="835"/>
      <c r="J1" s="835"/>
      <c r="K1" s="835"/>
      <c r="M1" s="919"/>
    </row>
    <row r="2" spans="1:13" ht="21" x14ac:dyDescent="0.25">
      <c r="A2" s="836"/>
      <c r="C2" s="834"/>
      <c r="D2" s="833"/>
      <c r="G2" s="395"/>
      <c r="H2" s="835"/>
      <c r="I2" s="835"/>
      <c r="J2" s="835"/>
      <c r="K2" s="835"/>
      <c r="M2" s="919"/>
    </row>
    <row r="3" spans="1:13" x14ac:dyDescent="0.25">
      <c r="A3" s="837" t="s">
        <v>402</v>
      </c>
      <c r="B3" s="837"/>
      <c r="C3" s="838"/>
      <c r="D3" s="839"/>
      <c r="E3" s="839"/>
      <c r="F3" s="839"/>
      <c r="G3" s="840"/>
      <c r="H3" s="841"/>
      <c r="I3" s="841"/>
      <c r="J3" s="841"/>
      <c r="K3" s="841"/>
      <c r="L3" s="839"/>
      <c r="M3" s="919"/>
    </row>
    <row r="4" spans="1:13" x14ac:dyDescent="0.25">
      <c r="A4" s="842" t="s">
        <v>403</v>
      </c>
      <c r="B4" s="843" t="s">
        <v>404</v>
      </c>
      <c r="C4" s="844"/>
      <c r="D4" s="845"/>
      <c r="E4" s="845"/>
      <c r="F4" s="845"/>
      <c r="G4" s="846"/>
      <c r="H4" s="847"/>
      <c r="I4" s="847"/>
      <c r="J4" s="847"/>
      <c r="K4" s="847"/>
      <c r="L4" s="845"/>
      <c r="M4" s="919"/>
    </row>
    <row r="5" spans="1:13" x14ac:dyDescent="0.25">
      <c r="A5" s="848" t="s">
        <v>405</v>
      </c>
      <c r="B5" s="845" t="s">
        <v>406</v>
      </c>
      <c r="C5" s="844"/>
      <c r="D5" s="845"/>
      <c r="E5" s="845"/>
      <c r="F5" s="845"/>
      <c r="G5" s="846"/>
      <c r="H5" s="847"/>
      <c r="I5" s="847"/>
      <c r="J5" s="847"/>
      <c r="K5" s="847"/>
      <c r="L5" s="845"/>
      <c r="M5" s="919"/>
    </row>
    <row r="6" spans="1:13" x14ac:dyDescent="0.25">
      <c r="A6" s="848" t="s">
        <v>407</v>
      </c>
      <c r="B6" s="845" t="s">
        <v>408</v>
      </c>
      <c r="C6" s="844"/>
      <c r="D6" s="845"/>
      <c r="E6" s="845"/>
      <c r="F6" s="845"/>
      <c r="G6" s="846"/>
      <c r="H6" s="847"/>
      <c r="I6" s="847"/>
      <c r="J6" s="847"/>
      <c r="K6" s="847"/>
      <c r="L6" s="845"/>
      <c r="M6" s="919"/>
    </row>
    <row r="7" spans="1:13" x14ac:dyDescent="0.25">
      <c r="A7" s="848" t="s">
        <v>409</v>
      </c>
      <c r="B7" s="845" t="s">
        <v>410</v>
      </c>
      <c r="C7" s="844"/>
      <c r="D7" s="845"/>
      <c r="E7" s="845"/>
      <c r="F7" s="845"/>
      <c r="G7" s="846"/>
      <c r="H7" s="847"/>
      <c r="I7" s="847"/>
      <c r="J7" s="847"/>
      <c r="K7" s="847"/>
      <c r="L7" s="845"/>
      <c r="M7" s="919"/>
    </row>
    <row r="8" spans="1:13" x14ac:dyDescent="0.25">
      <c r="A8" s="848" t="s">
        <v>411</v>
      </c>
      <c r="B8" s="849" t="s">
        <v>412</v>
      </c>
      <c r="C8" s="844"/>
      <c r="D8" s="845"/>
      <c r="E8" s="845"/>
      <c r="F8" s="845"/>
      <c r="G8" s="846"/>
      <c r="H8" s="847"/>
      <c r="I8" s="847"/>
      <c r="J8" s="847"/>
      <c r="K8" s="847"/>
      <c r="L8" s="845"/>
      <c r="M8" s="919"/>
    </row>
    <row r="9" spans="1:13" x14ac:dyDescent="0.25">
      <c r="A9" s="848" t="s">
        <v>413</v>
      </c>
      <c r="B9" s="845" t="s">
        <v>414</v>
      </c>
      <c r="C9" s="844"/>
      <c r="D9" s="845"/>
      <c r="E9" s="845"/>
      <c r="F9" s="845"/>
      <c r="G9" s="846"/>
      <c r="H9" s="847"/>
      <c r="I9" s="847"/>
      <c r="J9" s="847"/>
      <c r="K9" s="847"/>
      <c r="L9" s="845"/>
      <c r="M9" s="919"/>
    </row>
    <row r="10" spans="1:13" x14ac:dyDescent="0.25">
      <c r="A10" s="848" t="s">
        <v>415</v>
      </c>
      <c r="B10" s="845" t="s">
        <v>416</v>
      </c>
      <c r="C10" s="844"/>
      <c r="D10" s="845"/>
      <c r="E10" s="845"/>
      <c r="F10" s="845"/>
      <c r="G10" s="846"/>
      <c r="H10" s="847"/>
      <c r="I10" s="847"/>
      <c r="J10" s="847"/>
      <c r="K10" s="847"/>
      <c r="L10" s="845"/>
      <c r="M10" s="919"/>
    </row>
    <row r="11" spans="1:13" x14ac:dyDescent="0.25">
      <c r="A11" s="848" t="s">
        <v>417</v>
      </c>
      <c r="B11" s="845" t="s">
        <v>418</v>
      </c>
      <c r="C11" s="844"/>
      <c r="D11" s="845"/>
      <c r="E11" s="845"/>
      <c r="F11" s="845"/>
      <c r="G11" s="846"/>
      <c r="H11" s="847"/>
      <c r="I11" s="847"/>
      <c r="J11" s="847"/>
      <c r="K11" s="847"/>
      <c r="L11" s="845"/>
      <c r="M11" s="919"/>
    </row>
    <row r="12" spans="1:13" x14ac:dyDescent="0.25">
      <c r="A12" s="848" t="s">
        <v>419</v>
      </c>
      <c r="B12" s="845" t="s">
        <v>420</v>
      </c>
      <c r="C12" s="844"/>
      <c r="D12" s="845"/>
      <c r="E12" s="845"/>
      <c r="F12" s="845"/>
      <c r="G12" s="846"/>
      <c r="H12" s="847"/>
      <c r="I12" s="847"/>
      <c r="J12" s="847"/>
      <c r="K12" s="847"/>
      <c r="L12" s="845"/>
      <c r="M12" s="919"/>
    </row>
    <row r="13" spans="1:13" x14ac:dyDescent="0.25">
      <c r="A13" s="848" t="s">
        <v>421</v>
      </c>
      <c r="B13" s="845" t="s">
        <v>422</v>
      </c>
      <c r="C13" s="844"/>
      <c r="D13" s="845"/>
      <c r="E13" s="845"/>
      <c r="F13" s="845"/>
      <c r="G13" s="846"/>
      <c r="H13" s="847"/>
      <c r="I13" s="847"/>
      <c r="J13" s="847"/>
      <c r="K13" s="847"/>
      <c r="L13" s="845"/>
      <c r="M13" s="919"/>
    </row>
    <row r="14" spans="1:13" x14ac:dyDescent="0.25">
      <c r="A14" s="848" t="s">
        <v>423</v>
      </c>
      <c r="B14" s="845" t="s">
        <v>424</v>
      </c>
      <c r="C14" s="844"/>
      <c r="D14" s="845"/>
      <c r="E14" s="845"/>
      <c r="F14" s="845"/>
      <c r="G14" s="846"/>
      <c r="H14" s="847"/>
      <c r="I14" s="847"/>
      <c r="J14" s="847"/>
      <c r="K14" s="847"/>
      <c r="L14" s="845"/>
      <c r="M14" s="919"/>
    </row>
    <row r="15" spans="1:13" x14ac:dyDescent="0.25">
      <c r="A15" s="848" t="s">
        <v>425</v>
      </c>
      <c r="B15" s="845" t="s">
        <v>426</v>
      </c>
      <c r="C15" s="844"/>
      <c r="D15" s="845"/>
      <c r="E15" s="845"/>
      <c r="F15" s="845"/>
      <c r="G15" s="846"/>
      <c r="H15" s="847"/>
      <c r="I15" s="847"/>
      <c r="J15" s="847"/>
      <c r="K15" s="847"/>
      <c r="L15" s="845"/>
      <c r="M15" s="919"/>
    </row>
    <row r="16" spans="1:13" x14ac:dyDescent="0.25">
      <c r="A16" s="848" t="s">
        <v>427</v>
      </c>
      <c r="B16" s="845" t="s">
        <v>428</v>
      </c>
      <c r="C16" s="844"/>
      <c r="D16" s="845"/>
      <c r="E16" s="845"/>
      <c r="F16" s="845"/>
      <c r="G16" s="846"/>
      <c r="H16" s="847"/>
      <c r="I16" s="847"/>
      <c r="J16" s="847"/>
      <c r="K16" s="847"/>
      <c r="L16" s="845"/>
      <c r="M16" s="919"/>
    </row>
    <row r="17" spans="1:13" x14ac:dyDescent="0.25">
      <c r="A17" s="850"/>
      <c r="B17" s="851"/>
      <c r="C17" s="852"/>
      <c r="D17" s="851"/>
      <c r="E17" s="851"/>
      <c r="F17" s="851"/>
      <c r="G17" s="853"/>
      <c r="H17" s="854"/>
      <c r="I17" s="854"/>
      <c r="J17" s="854"/>
      <c r="K17" s="854"/>
      <c r="L17" s="851"/>
      <c r="M17" s="919"/>
    </row>
    <row r="18" spans="1:13" x14ac:dyDescent="0.25">
      <c r="A18" s="1076" t="s">
        <v>429</v>
      </c>
      <c r="B18" s="1078" t="s">
        <v>430</v>
      </c>
      <c r="C18" s="1078" t="s">
        <v>431</v>
      </c>
      <c r="D18" s="1079" t="s">
        <v>432</v>
      </c>
      <c r="E18" s="1079" t="s">
        <v>433</v>
      </c>
      <c r="F18" s="1079" t="s">
        <v>434</v>
      </c>
      <c r="G18" s="1069" t="s">
        <v>435</v>
      </c>
      <c r="H18" s="1071" t="s">
        <v>436</v>
      </c>
      <c r="I18" s="1072"/>
      <c r="J18" s="1072"/>
      <c r="K18" s="1072"/>
      <c r="L18" s="1078" t="s">
        <v>437</v>
      </c>
      <c r="M18" s="1080" t="s">
        <v>562</v>
      </c>
    </row>
    <row r="19" spans="1:13" ht="33.75" x14ac:dyDescent="0.25">
      <c r="A19" s="1077"/>
      <c r="B19" s="1070"/>
      <c r="C19" s="1075"/>
      <c r="D19" s="1075"/>
      <c r="E19" s="1070"/>
      <c r="F19" s="1070"/>
      <c r="G19" s="1070"/>
      <c r="H19" s="855" t="s">
        <v>439</v>
      </c>
      <c r="I19" s="855" t="s">
        <v>440</v>
      </c>
      <c r="J19" s="855" t="s">
        <v>441</v>
      </c>
      <c r="K19" s="856" t="s">
        <v>442</v>
      </c>
      <c r="L19" s="1070"/>
      <c r="M19" s="1081"/>
    </row>
    <row r="20" spans="1:13" ht="153.75" x14ac:dyDescent="0.25">
      <c r="A20" s="857" t="s">
        <v>563</v>
      </c>
      <c r="B20" s="860" t="s">
        <v>501</v>
      </c>
      <c r="C20" s="859" t="s">
        <v>564</v>
      </c>
      <c r="D20" s="920" t="s">
        <v>565</v>
      </c>
      <c r="E20" s="860" t="s">
        <v>566</v>
      </c>
      <c r="F20" s="860"/>
      <c r="G20" s="921"/>
      <c r="H20" s="861"/>
      <c r="I20" s="861" t="s">
        <v>485</v>
      </c>
      <c r="J20" s="861"/>
      <c r="K20" s="861"/>
      <c r="L20" s="922" t="s">
        <v>567</v>
      </c>
      <c r="M20" s="923">
        <v>120000</v>
      </c>
    </row>
    <row r="21" spans="1:13" ht="179.25" x14ac:dyDescent="0.25">
      <c r="A21" s="857" t="s">
        <v>563</v>
      </c>
      <c r="B21" s="860" t="s">
        <v>501</v>
      </c>
      <c r="C21" s="859" t="s">
        <v>564</v>
      </c>
      <c r="D21" s="920" t="s">
        <v>568</v>
      </c>
      <c r="E21" s="860" t="s">
        <v>566</v>
      </c>
      <c r="F21" s="866"/>
      <c r="G21" s="921"/>
      <c r="H21" s="867"/>
      <c r="I21" s="867" t="s">
        <v>485</v>
      </c>
      <c r="J21" s="867"/>
      <c r="K21" s="867"/>
      <c r="L21" s="924" t="s">
        <v>569</v>
      </c>
      <c r="M21" s="923">
        <v>180000</v>
      </c>
    </row>
    <row r="22" spans="1:13" ht="153.75" x14ac:dyDescent="0.25">
      <c r="A22" s="857" t="s">
        <v>563</v>
      </c>
      <c r="B22" s="860" t="s">
        <v>501</v>
      </c>
      <c r="C22" s="859" t="s">
        <v>570</v>
      </c>
      <c r="D22" s="920" t="s">
        <v>571</v>
      </c>
      <c r="E22" s="860" t="s">
        <v>566</v>
      </c>
      <c r="F22" s="860"/>
      <c r="G22" s="921"/>
      <c r="H22" s="861" t="s">
        <v>485</v>
      </c>
      <c r="I22" s="861"/>
      <c r="J22" s="861"/>
      <c r="K22" s="861"/>
      <c r="L22" s="924" t="s">
        <v>572</v>
      </c>
      <c r="M22" s="923">
        <v>18000</v>
      </c>
    </row>
    <row r="23" spans="1:13" ht="48" x14ac:dyDescent="0.25">
      <c r="A23" s="857" t="s">
        <v>563</v>
      </c>
      <c r="B23" s="860" t="s">
        <v>501</v>
      </c>
      <c r="C23" s="859" t="s">
        <v>570</v>
      </c>
      <c r="D23" s="920" t="s">
        <v>573</v>
      </c>
      <c r="E23" s="860" t="s">
        <v>566</v>
      </c>
      <c r="F23" s="878"/>
      <c r="G23" s="925"/>
      <c r="H23" s="867"/>
      <c r="I23" s="867"/>
      <c r="J23" s="867"/>
      <c r="K23" s="867" t="s">
        <v>485</v>
      </c>
      <c r="L23" s="920" t="s">
        <v>574</v>
      </c>
      <c r="M23" s="926"/>
    </row>
    <row r="24" spans="1:13" ht="75" x14ac:dyDescent="0.25">
      <c r="A24" s="857" t="s">
        <v>563</v>
      </c>
      <c r="B24" s="860" t="s">
        <v>501</v>
      </c>
      <c r="C24" s="859" t="s">
        <v>564</v>
      </c>
      <c r="D24" s="920" t="s">
        <v>575</v>
      </c>
      <c r="E24" s="860" t="s">
        <v>566</v>
      </c>
      <c r="F24" s="878"/>
      <c r="G24" s="925">
        <v>10000</v>
      </c>
      <c r="H24" s="867"/>
      <c r="I24" s="867"/>
      <c r="J24" s="867" t="s">
        <v>485</v>
      </c>
      <c r="K24" s="867"/>
      <c r="L24" s="920" t="s">
        <v>576</v>
      </c>
      <c r="M24" s="926"/>
    </row>
    <row r="25" spans="1:13" ht="75" x14ac:dyDescent="0.25">
      <c r="A25" s="857" t="s">
        <v>563</v>
      </c>
      <c r="B25" s="860" t="s">
        <v>501</v>
      </c>
      <c r="C25" s="859" t="s">
        <v>564</v>
      </c>
      <c r="D25" s="920" t="s">
        <v>577</v>
      </c>
      <c r="E25" s="860" t="s">
        <v>566</v>
      </c>
      <c r="F25" s="927"/>
      <c r="G25" s="925">
        <v>9000</v>
      </c>
      <c r="H25" s="867"/>
      <c r="I25" s="867"/>
      <c r="J25" s="867"/>
      <c r="K25" s="867" t="s">
        <v>485</v>
      </c>
      <c r="L25" s="920" t="s">
        <v>578</v>
      </c>
      <c r="M25" s="926"/>
    </row>
    <row r="26" spans="1:13" ht="78.75" x14ac:dyDescent="0.25">
      <c r="A26" s="857" t="s">
        <v>563</v>
      </c>
      <c r="B26" s="860" t="s">
        <v>501</v>
      </c>
      <c r="C26" s="859" t="s">
        <v>570</v>
      </c>
      <c r="D26" s="920" t="s">
        <v>579</v>
      </c>
      <c r="E26" s="860" t="s">
        <v>566</v>
      </c>
      <c r="F26" s="866"/>
      <c r="G26" s="925">
        <v>900</v>
      </c>
      <c r="H26" s="867" t="s">
        <v>485</v>
      </c>
      <c r="I26" s="867"/>
      <c r="J26" s="867"/>
      <c r="K26" s="867"/>
      <c r="L26" s="920" t="s">
        <v>580</v>
      </c>
      <c r="M26" s="926"/>
    </row>
    <row r="27" spans="1:13" ht="48" x14ac:dyDescent="0.25">
      <c r="A27" s="857" t="s">
        <v>563</v>
      </c>
      <c r="B27" s="860" t="s">
        <v>501</v>
      </c>
      <c r="C27" s="859" t="s">
        <v>570</v>
      </c>
      <c r="D27" s="920" t="s">
        <v>581</v>
      </c>
      <c r="E27" s="860" t="s">
        <v>566</v>
      </c>
      <c r="F27" s="866"/>
      <c r="G27" s="925">
        <v>4000</v>
      </c>
      <c r="H27" s="867"/>
      <c r="I27" s="867" t="s">
        <v>485</v>
      </c>
      <c r="J27" s="867"/>
      <c r="K27" s="867"/>
      <c r="L27" s="920" t="s">
        <v>582</v>
      </c>
      <c r="M27" s="926"/>
    </row>
    <row r="28" spans="1:13" ht="90" x14ac:dyDescent="0.25">
      <c r="A28" s="857" t="s">
        <v>563</v>
      </c>
      <c r="B28" s="860" t="s">
        <v>501</v>
      </c>
      <c r="C28" s="859" t="s">
        <v>564</v>
      </c>
      <c r="D28" s="920" t="s">
        <v>583</v>
      </c>
      <c r="E28" s="860" t="s">
        <v>566</v>
      </c>
      <c r="F28" s="866"/>
      <c r="G28" s="925">
        <v>200000</v>
      </c>
      <c r="H28" s="867"/>
      <c r="I28" s="867" t="s">
        <v>485</v>
      </c>
      <c r="J28" s="867"/>
      <c r="K28" s="867"/>
      <c r="L28" s="928" t="s">
        <v>584</v>
      </c>
      <c r="M28" s="926"/>
    </row>
    <row r="29" spans="1:13" ht="75" x14ac:dyDescent="0.25">
      <c r="A29" s="857" t="s">
        <v>563</v>
      </c>
      <c r="B29" s="860" t="s">
        <v>501</v>
      </c>
      <c r="C29" s="859" t="s">
        <v>564</v>
      </c>
      <c r="D29" s="920" t="s">
        <v>585</v>
      </c>
      <c r="E29" s="860" t="s">
        <v>566</v>
      </c>
      <c r="F29" s="866"/>
      <c r="G29" s="925">
        <v>25000</v>
      </c>
      <c r="H29" s="861"/>
      <c r="I29" s="861" t="s">
        <v>485</v>
      </c>
      <c r="J29" s="861"/>
      <c r="K29" s="861"/>
      <c r="L29" s="928" t="s">
        <v>586</v>
      </c>
      <c r="M29" s="926"/>
    </row>
    <row r="30" spans="1:13" ht="75" x14ac:dyDescent="0.25">
      <c r="A30" s="857" t="s">
        <v>563</v>
      </c>
      <c r="B30" s="860" t="s">
        <v>501</v>
      </c>
      <c r="C30" s="859" t="s">
        <v>564</v>
      </c>
      <c r="D30" s="920" t="s">
        <v>587</v>
      </c>
      <c r="E30" s="860" t="s">
        <v>566</v>
      </c>
      <c r="F30" s="866"/>
      <c r="G30" s="925">
        <v>10000</v>
      </c>
      <c r="H30" s="861" t="s">
        <v>485</v>
      </c>
      <c r="I30" s="861"/>
      <c r="J30" s="861"/>
      <c r="K30" s="861"/>
      <c r="L30" s="928" t="s">
        <v>588</v>
      </c>
      <c r="M30" s="926"/>
    </row>
    <row r="31" spans="1:13" ht="60" x14ac:dyDescent="0.25">
      <c r="A31" s="857" t="s">
        <v>563</v>
      </c>
      <c r="B31" s="860" t="s">
        <v>501</v>
      </c>
      <c r="C31" s="859" t="s">
        <v>589</v>
      </c>
      <c r="D31" s="920" t="s">
        <v>590</v>
      </c>
      <c r="E31" s="860" t="s">
        <v>566</v>
      </c>
      <c r="F31" s="878"/>
      <c r="G31" s="925">
        <v>3500</v>
      </c>
      <c r="H31" s="861"/>
      <c r="I31" s="861"/>
      <c r="J31" s="861"/>
      <c r="K31" s="861" t="s">
        <v>485</v>
      </c>
      <c r="L31" s="860" t="s">
        <v>591</v>
      </c>
      <c r="M31" s="926"/>
    </row>
    <row r="32" spans="1:13" ht="214.5" x14ac:dyDescent="0.25">
      <c r="A32" s="857" t="s">
        <v>563</v>
      </c>
      <c r="B32" s="866" t="s">
        <v>509</v>
      </c>
      <c r="C32" s="859" t="s">
        <v>564</v>
      </c>
      <c r="D32" s="920" t="s">
        <v>592</v>
      </c>
      <c r="E32" s="860" t="s">
        <v>566</v>
      </c>
      <c r="F32" s="927"/>
      <c r="G32" s="925">
        <v>120000</v>
      </c>
      <c r="H32" s="867"/>
      <c r="I32" s="867" t="s">
        <v>485</v>
      </c>
      <c r="J32" s="867"/>
      <c r="K32" s="867"/>
      <c r="L32" s="929" t="s">
        <v>593</v>
      </c>
      <c r="M32" s="926"/>
    </row>
    <row r="33" spans="1:13" ht="158.25" x14ac:dyDescent="0.25">
      <c r="A33" s="857" t="s">
        <v>563</v>
      </c>
      <c r="B33" s="866" t="s">
        <v>509</v>
      </c>
      <c r="C33" s="859" t="s">
        <v>564</v>
      </c>
      <c r="D33" s="920" t="s">
        <v>594</v>
      </c>
      <c r="E33" s="860" t="s">
        <v>566</v>
      </c>
      <c r="F33" s="927"/>
      <c r="G33" s="921"/>
      <c r="H33" s="867"/>
      <c r="I33" s="867" t="s">
        <v>485</v>
      </c>
      <c r="J33" s="867"/>
      <c r="K33" s="867"/>
      <c r="L33" s="930" t="s">
        <v>595</v>
      </c>
      <c r="M33" s="923">
        <v>180000</v>
      </c>
    </row>
    <row r="34" spans="1:13" ht="147" x14ac:dyDescent="0.25">
      <c r="A34" s="857" t="s">
        <v>563</v>
      </c>
      <c r="B34" s="866" t="s">
        <v>509</v>
      </c>
      <c r="C34" s="859" t="s">
        <v>570</v>
      </c>
      <c r="D34" s="920" t="s">
        <v>571</v>
      </c>
      <c r="E34" s="860" t="s">
        <v>566</v>
      </c>
      <c r="F34" s="927"/>
      <c r="G34" s="921"/>
      <c r="H34" s="867" t="s">
        <v>485</v>
      </c>
      <c r="I34" s="867"/>
      <c r="J34" s="867"/>
      <c r="K34" s="867"/>
      <c r="L34" s="931" t="s">
        <v>596</v>
      </c>
      <c r="M34" s="923">
        <v>18000</v>
      </c>
    </row>
    <row r="35" spans="1:13" ht="48" x14ac:dyDescent="0.25">
      <c r="A35" s="857" t="s">
        <v>563</v>
      </c>
      <c r="B35" s="866" t="s">
        <v>509</v>
      </c>
      <c r="C35" s="859" t="s">
        <v>570</v>
      </c>
      <c r="D35" s="920" t="s">
        <v>597</v>
      </c>
      <c r="E35" s="860" t="s">
        <v>566</v>
      </c>
      <c r="F35" s="927"/>
      <c r="G35" s="925">
        <v>10000</v>
      </c>
      <c r="H35" s="861" t="s">
        <v>485</v>
      </c>
      <c r="I35" s="861"/>
      <c r="J35" s="861"/>
      <c r="K35" s="861"/>
      <c r="L35" s="932"/>
      <c r="M35" s="926"/>
    </row>
    <row r="36" spans="1:13" ht="48" x14ac:dyDescent="0.25">
      <c r="A36" s="857" t="s">
        <v>563</v>
      </c>
      <c r="B36" s="866" t="s">
        <v>509</v>
      </c>
      <c r="C36" s="859" t="s">
        <v>570</v>
      </c>
      <c r="D36" s="920" t="s">
        <v>598</v>
      </c>
      <c r="E36" s="860" t="s">
        <v>566</v>
      </c>
      <c r="F36" s="927"/>
      <c r="G36" s="925"/>
      <c r="H36" s="867"/>
      <c r="I36" s="867"/>
      <c r="J36" s="867"/>
      <c r="K36" s="867" t="s">
        <v>485</v>
      </c>
      <c r="L36" s="932"/>
      <c r="M36" s="926"/>
    </row>
    <row r="37" spans="1:13" ht="48" x14ac:dyDescent="0.25">
      <c r="A37" s="857" t="s">
        <v>563</v>
      </c>
      <c r="B37" s="866" t="s">
        <v>509</v>
      </c>
      <c r="C37" s="859" t="s">
        <v>570</v>
      </c>
      <c r="D37" s="920" t="s">
        <v>599</v>
      </c>
      <c r="E37" s="860" t="s">
        <v>566</v>
      </c>
      <c r="F37" s="872"/>
      <c r="G37" s="933"/>
      <c r="H37" s="872"/>
      <c r="I37" s="872"/>
      <c r="J37" s="872"/>
      <c r="K37" s="872" t="s">
        <v>485</v>
      </c>
      <c r="L37" s="932"/>
      <c r="M37" s="926"/>
    </row>
    <row r="38" spans="1:13" ht="75" x14ac:dyDescent="0.25">
      <c r="A38" s="857" t="s">
        <v>563</v>
      </c>
      <c r="B38" s="866" t="s">
        <v>509</v>
      </c>
      <c r="C38" s="859" t="s">
        <v>564</v>
      </c>
      <c r="D38" s="920" t="s">
        <v>600</v>
      </c>
      <c r="E38" s="860" t="s">
        <v>566</v>
      </c>
      <c r="F38" s="872"/>
      <c r="G38" s="925">
        <v>5500</v>
      </c>
      <c r="H38" s="872"/>
      <c r="I38" s="872"/>
      <c r="J38" s="872"/>
      <c r="K38" s="872" t="s">
        <v>485</v>
      </c>
      <c r="L38" s="934"/>
      <c r="M38" s="926"/>
    </row>
    <row r="39" spans="1:13" ht="75" x14ac:dyDescent="0.25">
      <c r="A39" s="857" t="s">
        <v>563</v>
      </c>
      <c r="B39" s="866" t="s">
        <v>509</v>
      </c>
      <c r="C39" s="859" t="s">
        <v>564</v>
      </c>
      <c r="D39" s="920" t="s">
        <v>577</v>
      </c>
      <c r="E39" s="860" t="s">
        <v>566</v>
      </c>
      <c r="F39" s="872"/>
      <c r="G39" s="925">
        <v>9000</v>
      </c>
      <c r="H39" s="872"/>
      <c r="I39" s="872"/>
      <c r="J39" s="872"/>
      <c r="K39" s="872" t="s">
        <v>485</v>
      </c>
      <c r="L39" s="935"/>
      <c r="M39" s="926"/>
    </row>
    <row r="40" spans="1:13" ht="75" x14ac:dyDescent="0.25">
      <c r="A40" s="857" t="s">
        <v>563</v>
      </c>
      <c r="B40" s="866" t="s">
        <v>509</v>
      </c>
      <c r="C40" s="859" t="s">
        <v>564</v>
      </c>
      <c r="D40" s="920" t="s">
        <v>601</v>
      </c>
      <c r="E40" s="860" t="s">
        <v>566</v>
      </c>
      <c r="F40" s="872"/>
      <c r="G40" s="925">
        <v>10000</v>
      </c>
      <c r="H40" s="872" t="s">
        <v>485</v>
      </c>
      <c r="I40" s="872"/>
      <c r="J40" s="872"/>
      <c r="K40" s="872"/>
      <c r="L40" s="932"/>
      <c r="M40" s="926"/>
    </row>
    <row r="41" spans="1:13" ht="75" x14ac:dyDescent="0.25">
      <c r="A41" s="857" t="s">
        <v>563</v>
      </c>
      <c r="B41" s="866" t="s">
        <v>509</v>
      </c>
      <c r="C41" s="859" t="s">
        <v>564</v>
      </c>
      <c r="D41" s="920" t="s">
        <v>585</v>
      </c>
      <c r="E41" s="860" t="s">
        <v>566</v>
      </c>
      <c r="F41" s="872"/>
      <c r="G41" s="925">
        <v>25000</v>
      </c>
      <c r="H41" s="872"/>
      <c r="I41" s="872" t="s">
        <v>485</v>
      </c>
      <c r="J41" s="872"/>
      <c r="K41" s="872"/>
      <c r="L41" s="932"/>
      <c r="M41" s="926"/>
    </row>
    <row r="42" spans="1:13" ht="75" x14ac:dyDescent="0.25">
      <c r="A42" s="857" t="s">
        <v>563</v>
      </c>
      <c r="B42" s="866" t="s">
        <v>509</v>
      </c>
      <c r="C42" s="859" t="s">
        <v>564</v>
      </c>
      <c r="D42" s="920" t="s">
        <v>602</v>
      </c>
      <c r="E42" s="860" t="s">
        <v>566</v>
      </c>
      <c r="F42" s="872"/>
      <c r="G42" s="925">
        <v>175000</v>
      </c>
      <c r="H42" s="872"/>
      <c r="I42" s="872" t="s">
        <v>485</v>
      </c>
      <c r="J42" s="872"/>
      <c r="K42" s="872"/>
      <c r="L42" s="932"/>
      <c r="M42" s="926"/>
    </row>
    <row r="43" spans="1:13" ht="48" x14ac:dyDescent="0.25">
      <c r="A43" s="857" t="s">
        <v>563</v>
      </c>
      <c r="B43" s="866" t="s">
        <v>509</v>
      </c>
      <c r="C43" s="877" t="s">
        <v>570</v>
      </c>
      <c r="D43" s="920" t="s">
        <v>603</v>
      </c>
      <c r="E43" s="860" t="s">
        <v>566</v>
      </c>
      <c r="F43" s="872"/>
      <c r="G43" s="925">
        <v>7500</v>
      </c>
      <c r="H43" s="872" t="s">
        <v>485</v>
      </c>
      <c r="I43" s="872"/>
      <c r="J43" s="872"/>
      <c r="K43" s="872"/>
      <c r="L43" s="932"/>
      <c r="M43" s="926"/>
    </row>
    <row r="44" spans="1:13" ht="48" x14ac:dyDescent="0.25">
      <c r="A44" s="857" t="s">
        <v>563</v>
      </c>
      <c r="B44" s="866" t="s">
        <v>509</v>
      </c>
      <c r="C44" s="877" t="s">
        <v>570</v>
      </c>
      <c r="D44" s="920" t="s">
        <v>579</v>
      </c>
      <c r="E44" s="860" t="s">
        <v>566</v>
      </c>
      <c r="F44" s="872"/>
      <c r="G44" s="925">
        <v>900</v>
      </c>
      <c r="H44" s="879" t="s">
        <v>485</v>
      </c>
      <c r="I44" s="879"/>
      <c r="J44" s="879"/>
      <c r="K44" s="879"/>
      <c r="L44" s="932"/>
      <c r="M44" s="926"/>
    </row>
    <row r="45" spans="1:13" ht="48" x14ac:dyDescent="0.25">
      <c r="A45" s="857" t="s">
        <v>563</v>
      </c>
      <c r="B45" s="866" t="s">
        <v>509</v>
      </c>
      <c r="C45" s="877" t="s">
        <v>570</v>
      </c>
      <c r="D45" s="920" t="s">
        <v>581</v>
      </c>
      <c r="E45" s="860" t="s">
        <v>566</v>
      </c>
      <c r="F45" s="872"/>
      <c r="G45" s="925">
        <v>4000</v>
      </c>
      <c r="H45" s="888"/>
      <c r="I45" s="879" t="s">
        <v>485</v>
      </c>
      <c r="J45" s="879"/>
      <c r="K45" s="879"/>
      <c r="L45" s="932"/>
      <c r="M45" s="926"/>
    </row>
    <row r="46" spans="1:13" ht="124.5" x14ac:dyDescent="0.25">
      <c r="A46" s="857" t="s">
        <v>563</v>
      </c>
      <c r="B46" s="866" t="s">
        <v>509</v>
      </c>
      <c r="C46" s="877" t="s">
        <v>570</v>
      </c>
      <c r="D46" s="920" t="s">
        <v>604</v>
      </c>
      <c r="E46" s="860" t="s">
        <v>566</v>
      </c>
      <c r="F46" s="872"/>
      <c r="G46" s="925">
        <v>35000</v>
      </c>
      <c r="H46" s="879"/>
      <c r="I46" s="879" t="s">
        <v>485</v>
      </c>
      <c r="J46" s="879"/>
      <c r="K46" s="879"/>
      <c r="L46" s="929" t="s">
        <v>605</v>
      </c>
      <c r="M46" s="926"/>
    </row>
    <row r="47" spans="1:13" ht="48" x14ac:dyDescent="0.25">
      <c r="A47" s="857" t="s">
        <v>563</v>
      </c>
      <c r="B47" s="866" t="s">
        <v>509</v>
      </c>
      <c r="C47" s="877" t="s">
        <v>570</v>
      </c>
      <c r="D47" s="920" t="s">
        <v>606</v>
      </c>
      <c r="E47" s="860" t="s">
        <v>566</v>
      </c>
      <c r="F47" s="872"/>
      <c r="G47" s="933">
        <v>60000</v>
      </c>
      <c r="H47" s="872" t="s">
        <v>485</v>
      </c>
      <c r="I47" s="872"/>
      <c r="J47" s="872"/>
      <c r="K47" s="872"/>
      <c r="L47" s="934" t="s">
        <v>607</v>
      </c>
      <c r="M47" s="926"/>
    </row>
    <row r="48" spans="1:13" ht="113.25" x14ac:dyDescent="0.25">
      <c r="A48" s="857" t="s">
        <v>563</v>
      </c>
      <c r="B48" s="878" t="s">
        <v>608</v>
      </c>
      <c r="C48" s="859" t="s">
        <v>564</v>
      </c>
      <c r="D48" s="936" t="s">
        <v>609</v>
      </c>
      <c r="E48" s="860" t="s">
        <v>566</v>
      </c>
      <c r="F48" s="872"/>
      <c r="G48" s="921"/>
      <c r="H48" s="872"/>
      <c r="I48" s="872" t="s">
        <v>485</v>
      </c>
      <c r="J48" s="872"/>
      <c r="K48" s="872"/>
      <c r="L48" s="937" t="s">
        <v>610</v>
      </c>
      <c r="M48" s="923">
        <v>120000</v>
      </c>
    </row>
    <row r="49" spans="1:13" ht="90" x14ac:dyDescent="0.25">
      <c r="A49" s="857" t="s">
        <v>563</v>
      </c>
      <c r="B49" s="878" t="s">
        <v>608</v>
      </c>
      <c r="C49" s="859" t="s">
        <v>564</v>
      </c>
      <c r="D49" s="936" t="s">
        <v>611</v>
      </c>
      <c r="E49" s="860" t="s">
        <v>566</v>
      </c>
      <c r="F49" s="872"/>
      <c r="G49" s="921"/>
      <c r="H49" s="872"/>
      <c r="I49" s="872" t="s">
        <v>485</v>
      </c>
      <c r="J49" s="872"/>
      <c r="K49" s="872"/>
      <c r="L49" s="938" t="s">
        <v>612</v>
      </c>
      <c r="M49" s="923">
        <v>75000</v>
      </c>
    </row>
    <row r="50" spans="1:13" ht="60" x14ac:dyDescent="0.25">
      <c r="A50" s="857" t="s">
        <v>563</v>
      </c>
      <c r="B50" s="878" t="s">
        <v>608</v>
      </c>
      <c r="C50" s="877" t="s">
        <v>570</v>
      </c>
      <c r="D50" s="936" t="s">
        <v>571</v>
      </c>
      <c r="E50" s="860" t="s">
        <v>566</v>
      </c>
      <c r="F50" s="872"/>
      <c r="G50" s="925">
        <v>18000</v>
      </c>
      <c r="H50" s="872" t="s">
        <v>485</v>
      </c>
      <c r="I50" s="872"/>
      <c r="J50" s="872"/>
      <c r="K50" s="872"/>
      <c r="L50" s="866" t="s">
        <v>613</v>
      </c>
      <c r="M50" s="926"/>
    </row>
    <row r="51" spans="1:13" ht="75" x14ac:dyDescent="0.25">
      <c r="A51" s="857" t="s">
        <v>563</v>
      </c>
      <c r="B51" s="878" t="s">
        <v>608</v>
      </c>
      <c r="C51" s="859" t="s">
        <v>564</v>
      </c>
      <c r="D51" s="936" t="s">
        <v>600</v>
      </c>
      <c r="E51" s="860" t="s">
        <v>566</v>
      </c>
      <c r="F51" s="878"/>
      <c r="G51" s="925">
        <v>5500</v>
      </c>
      <c r="H51" s="872"/>
      <c r="I51" s="872"/>
      <c r="J51" s="872"/>
      <c r="K51" s="872" t="s">
        <v>485</v>
      </c>
      <c r="L51" s="878"/>
      <c r="M51" s="926"/>
    </row>
    <row r="52" spans="1:13" ht="75" x14ac:dyDescent="0.25">
      <c r="A52" s="857" t="s">
        <v>563</v>
      </c>
      <c r="B52" s="878" t="s">
        <v>608</v>
      </c>
      <c r="C52" s="859" t="s">
        <v>564</v>
      </c>
      <c r="D52" s="920" t="s">
        <v>577</v>
      </c>
      <c r="E52" s="860" t="s">
        <v>566</v>
      </c>
      <c r="F52" s="872"/>
      <c r="G52" s="925">
        <v>9000</v>
      </c>
      <c r="H52" s="872"/>
      <c r="I52" s="872"/>
      <c r="J52" s="872"/>
      <c r="K52" s="872" t="s">
        <v>485</v>
      </c>
      <c r="L52" s="866"/>
      <c r="M52" s="926"/>
    </row>
    <row r="53" spans="1:13" ht="48" x14ac:dyDescent="0.25">
      <c r="A53" s="857" t="s">
        <v>563</v>
      </c>
      <c r="B53" s="878" t="s">
        <v>608</v>
      </c>
      <c r="C53" s="877" t="s">
        <v>570</v>
      </c>
      <c r="D53" s="936" t="s">
        <v>606</v>
      </c>
      <c r="E53" s="860" t="s">
        <v>566</v>
      </c>
      <c r="F53" s="878"/>
      <c r="G53" s="925">
        <v>30000</v>
      </c>
      <c r="H53" s="872" t="s">
        <v>485</v>
      </c>
      <c r="I53" s="872"/>
      <c r="J53" s="872"/>
      <c r="K53" s="872"/>
      <c r="L53" s="934" t="s">
        <v>607</v>
      </c>
      <c r="M53" s="926"/>
    </row>
    <row r="54" spans="1:13" ht="48" x14ac:dyDescent="0.25">
      <c r="A54" s="857" t="s">
        <v>563</v>
      </c>
      <c r="B54" s="878" t="s">
        <v>614</v>
      </c>
      <c r="C54" s="877" t="s">
        <v>570</v>
      </c>
      <c r="D54" s="936" t="s">
        <v>571</v>
      </c>
      <c r="E54" s="860" t="s">
        <v>566</v>
      </c>
      <c r="F54" s="872"/>
      <c r="G54" s="925">
        <v>18000</v>
      </c>
      <c r="H54" s="872" t="s">
        <v>485</v>
      </c>
      <c r="I54" s="872"/>
      <c r="J54" s="872"/>
      <c r="K54" s="872"/>
      <c r="L54" s="866"/>
      <c r="M54" s="926"/>
    </row>
    <row r="55" spans="1:13" ht="75" x14ac:dyDescent="0.25">
      <c r="A55" s="857" t="s">
        <v>563</v>
      </c>
      <c r="B55" s="878" t="s">
        <v>614</v>
      </c>
      <c r="C55" s="859" t="s">
        <v>564</v>
      </c>
      <c r="D55" s="936" t="s">
        <v>615</v>
      </c>
      <c r="E55" s="860" t="s">
        <v>566</v>
      </c>
      <c r="F55" s="872"/>
      <c r="G55" s="925">
        <v>18000</v>
      </c>
      <c r="H55" s="872"/>
      <c r="I55" s="872" t="s">
        <v>485</v>
      </c>
      <c r="J55" s="872"/>
      <c r="K55" s="872"/>
      <c r="L55" s="866"/>
      <c r="M55" s="926"/>
    </row>
    <row r="56" spans="1:13" ht="147" x14ac:dyDescent="0.25">
      <c r="A56" s="857" t="s">
        <v>563</v>
      </c>
      <c r="B56" s="878" t="s">
        <v>614</v>
      </c>
      <c r="C56" s="859" t="s">
        <v>564</v>
      </c>
      <c r="D56" s="936" t="s">
        <v>616</v>
      </c>
      <c r="E56" s="860" t="s">
        <v>566</v>
      </c>
      <c r="F56" s="872"/>
      <c r="G56" s="921"/>
      <c r="H56" s="872"/>
      <c r="I56" s="872" t="s">
        <v>485</v>
      </c>
      <c r="J56" s="872"/>
      <c r="K56" s="872"/>
      <c r="L56" s="937" t="s">
        <v>617</v>
      </c>
      <c r="M56" s="923">
        <v>120000</v>
      </c>
    </row>
    <row r="57" spans="1:13" ht="48" x14ac:dyDescent="0.25">
      <c r="A57" s="857" t="s">
        <v>563</v>
      </c>
      <c r="B57" s="878" t="s">
        <v>614</v>
      </c>
      <c r="C57" s="877" t="s">
        <v>570</v>
      </c>
      <c r="D57" s="936" t="s">
        <v>618</v>
      </c>
      <c r="E57" s="860" t="s">
        <v>566</v>
      </c>
      <c r="F57" s="872"/>
      <c r="G57" s="925">
        <v>3000</v>
      </c>
      <c r="H57" s="872"/>
      <c r="I57" s="872" t="s">
        <v>485</v>
      </c>
      <c r="J57" s="872"/>
      <c r="K57" s="872"/>
      <c r="L57" s="866"/>
      <c r="M57" s="926"/>
    </row>
    <row r="58" spans="1:13" ht="141" x14ac:dyDescent="0.25">
      <c r="A58" s="857" t="s">
        <v>563</v>
      </c>
      <c r="B58" s="878" t="s">
        <v>614</v>
      </c>
      <c r="C58" s="859" t="s">
        <v>564</v>
      </c>
      <c r="D58" s="936" t="s">
        <v>619</v>
      </c>
      <c r="E58" s="860" t="s">
        <v>566</v>
      </c>
      <c r="F58" s="872"/>
      <c r="G58" s="925">
        <v>30000</v>
      </c>
      <c r="H58" s="872"/>
      <c r="I58" s="872" t="s">
        <v>485</v>
      </c>
      <c r="J58" s="872"/>
      <c r="K58" s="872"/>
      <c r="L58" s="939" t="s">
        <v>620</v>
      </c>
      <c r="M58" s="926"/>
    </row>
    <row r="59" spans="1:13" ht="90" x14ac:dyDescent="0.25">
      <c r="A59" s="857" t="s">
        <v>563</v>
      </c>
      <c r="B59" s="878" t="s">
        <v>614</v>
      </c>
      <c r="C59" s="859" t="s">
        <v>564</v>
      </c>
      <c r="D59" s="936" t="s">
        <v>621</v>
      </c>
      <c r="E59" s="860" t="s">
        <v>566</v>
      </c>
      <c r="F59" s="872"/>
      <c r="G59" s="925">
        <v>15000</v>
      </c>
      <c r="H59" s="872" t="s">
        <v>485</v>
      </c>
      <c r="I59" s="872"/>
      <c r="J59" s="872"/>
      <c r="K59" s="872"/>
      <c r="L59" s="936" t="s">
        <v>622</v>
      </c>
      <c r="M59" s="926"/>
    </row>
    <row r="60" spans="1:13" ht="75" x14ac:dyDescent="0.25">
      <c r="A60" s="857" t="s">
        <v>563</v>
      </c>
      <c r="B60" s="878" t="s">
        <v>614</v>
      </c>
      <c r="C60" s="859" t="s">
        <v>564</v>
      </c>
      <c r="D60" s="936" t="s">
        <v>600</v>
      </c>
      <c r="E60" s="860" t="s">
        <v>566</v>
      </c>
      <c r="F60" s="872"/>
      <c r="G60" s="925">
        <v>5500</v>
      </c>
      <c r="H60" s="872"/>
      <c r="I60" s="872"/>
      <c r="J60" s="872"/>
      <c r="K60" s="872" t="s">
        <v>485</v>
      </c>
      <c r="L60" s="866"/>
      <c r="M60" s="926"/>
    </row>
    <row r="61" spans="1:13" ht="75" x14ac:dyDescent="0.25">
      <c r="A61" s="857" t="s">
        <v>563</v>
      </c>
      <c r="B61" s="878" t="s">
        <v>614</v>
      </c>
      <c r="C61" s="859" t="s">
        <v>564</v>
      </c>
      <c r="D61" s="936" t="s">
        <v>623</v>
      </c>
      <c r="E61" s="860" t="s">
        <v>566</v>
      </c>
      <c r="F61" s="872"/>
      <c r="G61" s="925">
        <v>500</v>
      </c>
      <c r="H61" s="872"/>
      <c r="I61" s="872"/>
      <c r="J61" s="872" t="s">
        <v>485</v>
      </c>
      <c r="K61" s="872"/>
      <c r="L61" s="866" t="s">
        <v>624</v>
      </c>
      <c r="M61" s="926"/>
    </row>
    <row r="62" spans="1:13" ht="60" x14ac:dyDescent="0.25">
      <c r="A62" s="857" t="s">
        <v>563</v>
      </c>
      <c r="B62" s="878" t="s">
        <v>614</v>
      </c>
      <c r="C62" s="877" t="s">
        <v>570</v>
      </c>
      <c r="D62" s="936" t="s">
        <v>625</v>
      </c>
      <c r="E62" s="860" t="s">
        <v>566</v>
      </c>
      <c r="F62" s="872"/>
      <c r="G62" s="925">
        <v>10000</v>
      </c>
      <c r="H62" s="872" t="s">
        <v>485</v>
      </c>
      <c r="I62" s="872"/>
      <c r="J62" s="872"/>
      <c r="K62" s="872"/>
      <c r="L62" s="866" t="s">
        <v>626</v>
      </c>
      <c r="M62" s="926"/>
    </row>
    <row r="63" spans="1:13" ht="120" x14ac:dyDescent="0.25">
      <c r="A63" s="857" t="s">
        <v>563</v>
      </c>
      <c r="B63" s="878" t="s">
        <v>627</v>
      </c>
      <c r="C63" s="859" t="s">
        <v>564</v>
      </c>
      <c r="D63" s="936" t="s">
        <v>628</v>
      </c>
      <c r="E63" s="860" t="s">
        <v>566</v>
      </c>
      <c r="F63" s="872"/>
      <c r="G63" s="925">
        <v>30000</v>
      </c>
      <c r="H63" s="872"/>
      <c r="I63" s="872" t="s">
        <v>485</v>
      </c>
      <c r="J63" s="872"/>
      <c r="K63" s="872"/>
      <c r="L63" s="866" t="s">
        <v>629</v>
      </c>
      <c r="M63" s="926"/>
    </row>
    <row r="64" spans="1:13" ht="84" x14ac:dyDescent="0.25">
      <c r="A64" s="857" t="s">
        <v>563</v>
      </c>
      <c r="B64" s="878" t="s">
        <v>627</v>
      </c>
      <c r="C64" s="859" t="s">
        <v>564</v>
      </c>
      <c r="D64" s="936" t="s">
        <v>630</v>
      </c>
      <c r="E64" s="860" t="s">
        <v>566</v>
      </c>
      <c r="F64" s="872"/>
      <c r="G64" s="925">
        <v>20000</v>
      </c>
      <c r="H64" s="872"/>
      <c r="I64" s="872"/>
      <c r="J64" s="872" t="s">
        <v>485</v>
      </c>
      <c r="K64" s="872"/>
      <c r="L64" s="866" t="s">
        <v>631</v>
      </c>
      <c r="M64" s="926"/>
    </row>
    <row r="65" spans="1:13" ht="96" x14ac:dyDescent="0.25">
      <c r="A65" s="857" t="s">
        <v>563</v>
      </c>
      <c r="B65" s="878" t="s">
        <v>627</v>
      </c>
      <c r="C65" s="859" t="s">
        <v>570</v>
      </c>
      <c r="D65" s="936" t="s">
        <v>632</v>
      </c>
      <c r="E65" s="860" t="s">
        <v>566</v>
      </c>
      <c r="F65" s="872"/>
      <c r="G65" s="925">
        <v>10000</v>
      </c>
      <c r="H65" s="872"/>
      <c r="I65" s="872" t="s">
        <v>485</v>
      </c>
      <c r="J65" s="872"/>
      <c r="K65" s="872"/>
      <c r="L65" s="866" t="s">
        <v>633</v>
      </c>
      <c r="M65" s="926"/>
    </row>
    <row r="66" spans="1:13" ht="72" x14ac:dyDescent="0.25">
      <c r="A66" s="857" t="s">
        <v>563</v>
      </c>
      <c r="B66" s="878" t="s">
        <v>627</v>
      </c>
      <c r="C66" s="859" t="s">
        <v>570</v>
      </c>
      <c r="D66" s="936" t="s">
        <v>634</v>
      </c>
      <c r="E66" s="860" t="s">
        <v>566</v>
      </c>
      <c r="F66" s="872"/>
      <c r="G66" s="925">
        <v>2000</v>
      </c>
      <c r="H66" s="872"/>
      <c r="I66" s="872" t="s">
        <v>485</v>
      </c>
      <c r="J66" s="872"/>
      <c r="K66" s="872"/>
      <c r="L66" s="866" t="s">
        <v>635</v>
      </c>
      <c r="M66" s="926"/>
    </row>
    <row r="67" spans="1:13" ht="75" x14ac:dyDescent="0.25">
      <c r="A67" s="857" t="s">
        <v>563</v>
      </c>
      <c r="B67" s="878" t="s">
        <v>627</v>
      </c>
      <c r="C67" s="859" t="s">
        <v>564</v>
      </c>
      <c r="D67" s="936" t="s">
        <v>636</v>
      </c>
      <c r="E67" s="860" t="s">
        <v>566</v>
      </c>
      <c r="F67" s="872"/>
      <c r="G67" s="925">
        <v>20000</v>
      </c>
      <c r="H67" s="872"/>
      <c r="I67" s="872" t="s">
        <v>485</v>
      </c>
      <c r="J67" s="872"/>
      <c r="K67" s="872"/>
      <c r="L67" s="866" t="s">
        <v>637</v>
      </c>
      <c r="M67" s="926"/>
    </row>
    <row r="68" spans="1:13" ht="48" x14ac:dyDescent="0.25">
      <c r="A68" s="857" t="s">
        <v>563</v>
      </c>
      <c r="B68" s="878" t="s">
        <v>627</v>
      </c>
      <c r="C68" s="877" t="s">
        <v>570</v>
      </c>
      <c r="D68" s="936" t="s">
        <v>638</v>
      </c>
      <c r="E68" s="860" t="s">
        <v>566</v>
      </c>
      <c r="F68" s="872"/>
      <c r="G68" s="925">
        <v>18000</v>
      </c>
      <c r="H68" s="872" t="s">
        <v>485</v>
      </c>
      <c r="I68" s="872"/>
      <c r="J68" s="872"/>
      <c r="K68" s="872"/>
      <c r="L68" s="866" t="s">
        <v>639</v>
      </c>
      <c r="M68" s="926"/>
    </row>
    <row r="69" spans="1:13" x14ac:dyDescent="0.25">
      <c r="A69" s="836"/>
      <c r="C69" s="834"/>
      <c r="F69" s="360" t="s">
        <v>640</v>
      </c>
      <c r="G69" s="940">
        <f>SUM(G20:G68)</f>
        <v>986800</v>
      </c>
      <c r="H69" s="395"/>
      <c r="I69" s="395"/>
      <c r="J69" s="395"/>
      <c r="K69" s="395"/>
      <c r="L69" s="395"/>
      <c r="M69" s="941">
        <f t="shared" ref="M69" si="0">SUM(M20:M68)</f>
        <v>831000</v>
      </c>
    </row>
  </sheetData>
  <mergeCells count="10">
    <mergeCell ref="G18:G19"/>
    <mergeCell ref="H18:K18"/>
    <mergeCell ref="L18:L19"/>
    <mergeCell ref="M18:M19"/>
    <mergeCell ref="A18:A19"/>
    <mergeCell ref="B18:B19"/>
    <mergeCell ref="C18:C19"/>
    <mergeCell ref="D18:D19"/>
    <mergeCell ref="E18:E19"/>
    <mergeCell ref="F18:F19"/>
  </mergeCells>
  <pageMargins left="0.7" right="0.7" top="0.75" bottom="0.75" header="0.3" footer="0.3"/>
  <pageSetup paperSize="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52"/>
  <sheetViews>
    <sheetView workbookViewId="0">
      <selection activeCell="P19" sqref="P19"/>
    </sheetView>
  </sheetViews>
  <sheetFormatPr defaultRowHeight="15" x14ac:dyDescent="0.25"/>
  <cols>
    <col min="4" max="4" width="11" customWidth="1"/>
    <col min="7" max="7" width="11.7109375" customWidth="1"/>
    <col min="13" max="13" width="14.28515625" customWidth="1"/>
  </cols>
  <sheetData>
    <row r="1" spans="1:12" ht="21" x14ac:dyDescent="0.25">
      <c r="A1" s="833" t="s">
        <v>401</v>
      </c>
      <c r="C1" s="834"/>
      <c r="D1" s="942"/>
      <c r="G1" s="395"/>
      <c r="H1" s="835"/>
      <c r="I1" s="835"/>
      <c r="J1" s="835"/>
      <c r="K1" s="835"/>
    </row>
    <row r="2" spans="1:12" ht="21" x14ac:dyDescent="0.25">
      <c r="A2" s="836"/>
      <c r="C2" s="834"/>
      <c r="D2" s="942"/>
      <c r="G2" s="395"/>
      <c r="H2" s="835"/>
      <c r="I2" s="835"/>
      <c r="J2" s="835"/>
      <c r="K2" s="835"/>
    </row>
    <row r="3" spans="1:12" x14ac:dyDescent="0.25">
      <c r="A3" s="837" t="s">
        <v>402</v>
      </c>
      <c r="B3" s="837"/>
      <c r="C3" s="838"/>
      <c r="D3" s="943"/>
      <c r="E3" s="839"/>
      <c r="F3" s="839"/>
      <c r="G3" s="840"/>
      <c r="H3" s="841"/>
      <c r="I3" s="841"/>
      <c r="J3" s="841"/>
      <c r="K3" s="841"/>
      <c r="L3" s="839"/>
    </row>
    <row r="4" spans="1:12" x14ac:dyDescent="0.25">
      <c r="A4" s="842" t="s">
        <v>403</v>
      </c>
      <c r="B4" s="843" t="s">
        <v>404</v>
      </c>
      <c r="C4" s="844"/>
      <c r="D4" s="844"/>
      <c r="E4" s="845"/>
      <c r="F4" s="845"/>
      <c r="G4" s="846"/>
      <c r="H4" s="847"/>
      <c r="I4" s="847"/>
      <c r="J4" s="847"/>
      <c r="K4" s="847"/>
      <c r="L4" s="845"/>
    </row>
    <row r="5" spans="1:12" x14ac:dyDescent="0.25">
      <c r="A5" s="848" t="s">
        <v>405</v>
      </c>
      <c r="B5" s="845" t="s">
        <v>406</v>
      </c>
      <c r="C5" s="844"/>
      <c r="D5" s="844"/>
      <c r="E5" s="845"/>
      <c r="F5" s="845"/>
      <c r="G5" s="846"/>
      <c r="H5" s="847"/>
      <c r="I5" s="847"/>
      <c r="J5" s="847"/>
      <c r="K5" s="847"/>
      <c r="L5" s="845"/>
    </row>
    <row r="6" spans="1:12" x14ac:dyDescent="0.25">
      <c r="A6" s="848" t="s">
        <v>407</v>
      </c>
      <c r="B6" s="845" t="s">
        <v>408</v>
      </c>
      <c r="C6" s="844"/>
      <c r="D6" s="844"/>
      <c r="E6" s="845"/>
      <c r="F6" s="845"/>
      <c r="G6" s="846"/>
      <c r="H6" s="847"/>
      <c r="I6" s="847"/>
      <c r="J6" s="847"/>
      <c r="K6" s="847"/>
      <c r="L6" s="845"/>
    </row>
    <row r="7" spans="1:12" x14ac:dyDescent="0.25">
      <c r="A7" s="848" t="s">
        <v>409</v>
      </c>
      <c r="B7" s="845" t="s">
        <v>410</v>
      </c>
      <c r="C7" s="844"/>
      <c r="D7" s="844"/>
      <c r="E7" s="845"/>
      <c r="F7" s="845"/>
      <c r="G7" s="846"/>
      <c r="H7" s="847"/>
      <c r="I7" s="847"/>
      <c r="J7" s="847"/>
      <c r="K7" s="847"/>
      <c r="L7" s="845"/>
    </row>
    <row r="8" spans="1:12" x14ac:dyDescent="0.25">
      <c r="A8" s="848" t="s">
        <v>411</v>
      </c>
      <c r="B8" s="849" t="s">
        <v>412</v>
      </c>
      <c r="C8" s="844"/>
      <c r="D8" s="844"/>
      <c r="E8" s="845"/>
      <c r="F8" s="845"/>
      <c r="G8" s="846"/>
      <c r="H8" s="847"/>
      <c r="I8" s="847"/>
      <c r="J8" s="847"/>
      <c r="K8" s="847"/>
      <c r="L8" s="845"/>
    </row>
    <row r="9" spans="1:12" x14ac:dyDescent="0.25">
      <c r="A9" s="848" t="s">
        <v>413</v>
      </c>
      <c r="B9" s="845" t="s">
        <v>414</v>
      </c>
      <c r="C9" s="844"/>
      <c r="D9" s="844"/>
      <c r="E9" s="845"/>
      <c r="F9" s="845"/>
      <c r="G9" s="846"/>
      <c r="H9" s="847"/>
      <c r="I9" s="847"/>
      <c r="J9" s="847"/>
      <c r="K9" s="847"/>
      <c r="L9" s="845"/>
    </row>
    <row r="10" spans="1:12" x14ac:dyDescent="0.25">
      <c r="A10" s="848" t="s">
        <v>415</v>
      </c>
      <c r="B10" s="845" t="s">
        <v>416</v>
      </c>
      <c r="C10" s="844"/>
      <c r="D10" s="844"/>
      <c r="E10" s="845"/>
      <c r="F10" s="845"/>
      <c r="G10" s="846"/>
      <c r="H10" s="847"/>
      <c r="I10" s="847"/>
      <c r="J10" s="847"/>
      <c r="K10" s="847"/>
      <c r="L10" s="845"/>
    </row>
    <row r="11" spans="1:12" x14ac:dyDescent="0.25">
      <c r="A11" s="848" t="s">
        <v>417</v>
      </c>
      <c r="B11" s="845" t="s">
        <v>418</v>
      </c>
      <c r="C11" s="844"/>
      <c r="D11" s="844"/>
      <c r="E11" s="845"/>
      <c r="F11" s="845"/>
      <c r="G11" s="846"/>
      <c r="H11" s="847"/>
      <c r="I11" s="847"/>
      <c r="J11" s="847"/>
      <c r="K11" s="847"/>
      <c r="L11" s="845"/>
    </row>
    <row r="12" spans="1:12" x14ac:dyDescent="0.25">
      <c r="A12" s="848" t="s">
        <v>419</v>
      </c>
      <c r="B12" s="845" t="s">
        <v>420</v>
      </c>
      <c r="C12" s="844"/>
      <c r="D12" s="844"/>
      <c r="E12" s="845"/>
      <c r="F12" s="845"/>
      <c r="G12" s="846"/>
      <c r="H12" s="847"/>
      <c r="I12" s="847"/>
      <c r="J12" s="847"/>
      <c r="K12" s="847"/>
      <c r="L12" s="845"/>
    </row>
    <row r="13" spans="1:12" x14ac:dyDescent="0.25">
      <c r="A13" s="848" t="s">
        <v>421</v>
      </c>
      <c r="B13" s="845" t="s">
        <v>422</v>
      </c>
      <c r="C13" s="844"/>
      <c r="D13" s="844"/>
      <c r="E13" s="845"/>
      <c r="F13" s="845"/>
      <c r="G13" s="846"/>
      <c r="H13" s="847"/>
      <c r="I13" s="847"/>
      <c r="J13" s="847"/>
      <c r="K13" s="847"/>
      <c r="L13" s="845"/>
    </row>
    <row r="14" spans="1:12" x14ac:dyDescent="0.25">
      <c r="A14" s="848" t="s">
        <v>423</v>
      </c>
      <c r="B14" s="845" t="s">
        <v>424</v>
      </c>
      <c r="C14" s="844"/>
      <c r="D14" s="844"/>
      <c r="E14" s="845"/>
      <c r="F14" s="845"/>
      <c r="G14" s="846"/>
      <c r="H14" s="847"/>
      <c r="I14" s="847"/>
      <c r="J14" s="847"/>
      <c r="K14" s="847"/>
      <c r="L14" s="845"/>
    </row>
    <row r="15" spans="1:12" x14ac:dyDescent="0.25">
      <c r="A15" s="848" t="s">
        <v>425</v>
      </c>
      <c r="B15" s="845" t="s">
        <v>426</v>
      </c>
      <c r="C15" s="844"/>
      <c r="D15" s="844"/>
      <c r="E15" s="845"/>
      <c r="F15" s="845"/>
      <c r="G15" s="846"/>
      <c r="H15" s="847"/>
      <c r="I15" s="847"/>
      <c r="J15" s="847"/>
      <c r="K15" s="847"/>
      <c r="L15" s="845"/>
    </row>
    <row r="16" spans="1:12" x14ac:dyDescent="0.25">
      <c r="A16" s="848" t="s">
        <v>427</v>
      </c>
      <c r="B16" s="845" t="s">
        <v>428</v>
      </c>
      <c r="C16" s="844"/>
      <c r="D16" s="844"/>
      <c r="E16" s="845"/>
      <c r="F16" s="845"/>
      <c r="G16" s="846"/>
      <c r="H16" s="847"/>
      <c r="I16" s="847"/>
      <c r="J16" s="847"/>
      <c r="K16" s="847"/>
      <c r="L16" s="845"/>
    </row>
    <row r="17" spans="1:13" x14ac:dyDescent="0.25">
      <c r="A17" s="850"/>
      <c r="B17" s="851"/>
      <c r="C17" s="852"/>
      <c r="D17" s="852"/>
      <c r="E17" s="851"/>
      <c r="F17" s="851"/>
      <c r="G17" s="853"/>
      <c r="H17" s="854"/>
      <c r="I17" s="854"/>
      <c r="J17" s="854"/>
      <c r="K17" s="854"/>
      <c r="L17" s="851"/>
    </row>
    <row r="18" spans="1:13" x14ac:dyDescent="0.25">
      <c r="A18" s="1076" t="s">
        <v>429</v>
      </c>
      <c r="B18" s="1078" t="s">
        <v>430</v>
      </c>
      <c r="C18" s="1078" t="s">
        <v>431</v>
      </c>
      <c r="D18" s="1079" t="s">
        <v>432</v>
      </c>
      <c r="E18" s="1079" t="s">
        <v>433</v>
      </c>
      <c r="F18" s="1079" t="s">
        <v>434</v>
      </c>
      <c r="G18" s="1069" t="s">
        <v>435</v>
      </c>
      <c r="H18" s="1071" t="s">
        <v>436</v>
      </c>
      <c r="I18" s="1072"/>
      <c r="J18" s="1072"/>
      <c r="K18" s="1072"/>
      <c r="L18" s="1082" t="s">
        <v>437</v>
      </c>
      <c r="M18" s="1084" t="s">
        <v>641</v>
      </c>
    </row>
    <row r="19" spans="1:13" ht="33.75" x14ac:dyDescent="0.25">
      <c r="A19" s="1077"/>
      <c r="B19" s="1070"/>
      <c r="C19" s="1075"/>
      <c r="D19" s="1075"/>
      <c r="E19" s="1070"/>
      <c r="F19" s="1070"/>
      <c r="G19" s="1070"/>
      <c r="H19" s="855" t="s">
        <v>439</v>
      </c>
      <c r="I19" s="855" t="s">
        <v>440</v>
      </c>
      <c r="J19" s="855" t="s">
        <v>441</v>
      </c>
      <c r="K19" s="856" t="s">
        <v>442</v>
      </c>
      <c r="L19" s="1083"/>
      <c r="M19" s="1084"/>
    </row>
    <row r="20" spans="1:13" ht="48" x14ac:dyDescent="0.25">
      <c r="A20" s="857" t="s">
        <v>642</v>
      </c>
      <c r="B20" s="860" t="s">
        <v>47</v>
      </c>
      <c r="C20" s="859" t="s">
        <v>643</v>
      </c>
      <c r="D20" s="944" t="s">
        <v>644</v>
      </c>
      <c r="E20" s="860" t="s">
        <v>645</v>
      </c>
      <c r="F20" s="945"/>
      <c r="G20" s="946">
        <v>4000</v>
      </c>
      <c r="H20" s="861"/>
      <c r="I20" s="861" t="s">
        <v>447</v>
      </c>
      <c r="J20" s="861"/>
      <c r="K20" s="861"/>
      <c r="L20" s="860"/>
      <c r="M20" s="69"/>
    </row>
    <row r="21" spans="1:13" ht="48" x14ac:dyDescent="0.25">
      <c r="A21" s="857" t="s">
        <v>642</v>
      </c>
      <c r="B21" s="866" t="s">
        <v>47</v>
      </c>
      <c r="C21" s="859" t="s">
        <v>643</v>
      </c>
      <c r="D21" s="944" t="s">
        <v>644</v>
      </c>
      <c r="E21" s="866" t="s">
        <v>646</v>
      </c>
      <c r="F21" s="945"/>
      <c r="G21" s="947">
        <v>5000</v>
      </c>
      <c r="H21" s="867"/>
      <c r="I21" s="867" t="s">
        <v>447</v>
      </c>
      <c r="J21" s="867"/>
      <c r="K21" s="867"/>
      <c r="L21" s="866"/>
      <c r="M21" s="69"/>
    </row>
    <row r="22" spans="1:13" ht="48" x14ac:dyDescent="0.25">
      <c r="A22" s="857" t="s">
        <v>642</v>
      </c>
      <c r="B22" s="860" t="s">
        <v>47</v>
      </c>
      <c r="C22" s="859" t="s">
        <v>647</v>
      </c>
      <c r="D22" s="944" t="s">
        <v>644</v>
      </c>
      <c r="E22" s="860" t="s">
        <v>648</v>
      </c>
      <c r="F22" s="820"/>
      <c r="G22" s="946">
        <v>20000</v>
      </c>
      <c r="H22" s="861"/>
      <c r="I22" s="861"/>
      <c r="J22" s="861"/>
      <c r="K22" s="861"/>
      <c r="L22" s="860"/>
      <c r="M22" s="69"/>
    </row>
    <row r="23" spans="1:13" ht="96" x14ac:dyDescent="0.25">
      <c r="A23" s="857" t="s">
        <v>642</v>
      </c>
      <c r="B23" s="866" t="s">
        <v>47</v>
      </c>
      <c r="C23" s="859" t="s">
        <v>649</v>
      </c>
      <c r="D23" s="944" t="s">
        <v>644</v>
      </c>
      <c r="E23" s="866" t="s">
        <v>650</v>
      </c>
      <c r="F23" s="866"/>
      <c r="G23" s="925"/>
      <c r="H23" s="867"/>
      <c r="I23" s="948"/>
      <c r="J23" s="867"/>
      <c r="K23" s="867"/>
      <c r="L23" s="867" t="s">
        <v>651</v>
      </c>
      <c r="M23" s="921">
        <v>10000</v>
      </c>
    </row>
    <row r="24" spans="1:13" ht="48" x14ac:dyDescent="0.25">
      <c r="A24" s="857" t="s">
        <v>642</v>
      </c>
      <c r="B24" s="866" t="s">
        <v>47</v>
      </c>
      <c r="C24" s="859" t="s">
        <v>649</v>
      </c>
      <c r="D24" s="944" t="s">
        <v>644</v>
      </c>
      <c r="E24" s="866" t="s">
        <v>652</v>
      </c>
      <c r="F24" s="878"/>
      <c r="G24" s="949">
        <v>25000</v>
      </c>
      <c r="H24" s="867"/>
      <c r="I24" s="867"/>
      <c r="J24" s="948"/>
      <c r="K24" s="867"/>
      <c r="L24" s="866"/>
      <c r="M24" s="69"/>
    </row>
    <row r="25" spans="1:13" ht="48" x14ac:dyDescent="0.25">
      <c r="A25" s="857" t="s">
        <v>642</v>
      </c>
      <c r="B25" s="866" t="s">
        <v>47</v>
      </c>
      <c r="C25" s="859" t="s">
        <v>653</v>
      </c>
      <c r="D25" s="944" t="s">
        <v>644</v>
      </c>
      <c r="E25" s="866" t="s">
        <v>654</v>
      </c>
      <c r="F25" s="945"/>
      <c r="G25" s="950">
        <v>7000</v>
      </c>
      <c r="H25" s="867"/>
      <c r="I25" s="867"/>
      <c r="J25" s="867"/>
      <c r="K25" s="867"/>
      <c r="L25" s="866"/>
      <c r="M25" s="69"/>
    </row>
    <row r="26" spans="1:13" ht="48" x14ac:dyDescent="0.25">
      <c r="A26" s="857" t="s">
        <v>642</v>
      </c>
      <c r="B26" s="866" t="s">
        <v>47</v>
      </c>
      <c r="C26" s="859" t="s">
        <v>655</v>
      </c>
      <c r="D26" s="944" t="s">
        <v>644</v>
      </c>
      <c r="E26" s="866" t="s">
        <v>656</v>
      </c>
      <c r="F26" s="945"/>
      <c r="G26" s="947">
        <v>8000</v>
      </c>
      <c r="H26" s="867"/>
      <c r="I26" s="867"/>
      <c r="J26" s="867"/>
      <c r="K26" s="867"/>
      <c r="L26" s="866"/>
      <c r="M26" s="69"/>
    </row>
    <row r="27" spans="1:13" ht="48" x14ac:dyDescent="0.25">
      <c r="A27" s="857" t="s">
        <v>642</v>
      </c>
      <c r="B27" s="866" t="s">
        <v>47</v>
      </c>
      <c r="C27" s="859" t="s">
        <v>655</v>
      </c>
      <c r="D27" s="944" t="s">
        <v>644</v>
      </c>
      <c r="E27" s="866" t="s">
        <v>657</v>
      </c>
      <c r="F27" s="945"/>
      <c r="G27" s="947">
        <v>1500</v>
      </c>
      <c r="H27" s="867"/>
      <c r="I27" s="867"/>
      <c r="J27" s="867"/>
      <c r="K27" s="867"/>
      <c r="L27" s="866"/>
      <c r="M27" s="69"/>
    </row>
    <row r="28" spans="1:13" ht="48" x14ac:dyDescent="0.25">
      <c r="A28" s="857" t="s">
        <v>642</v>
      </c>
      <c r="B28" s="866" t="s">
        <v>47</v>
      </c>
      <c r="C28" s="859" t="s">
        <v>655</v>
      </c>
      <c r="D28" s="944" t="s">
        <v>644</v>
      </c>
      <c r="E28" s="866" t="s">
        <v>658</v>
      </c>
      <c r="F28" s="945"/>
      <c r="G28" s="947">
        <v>1000</v>
      </c>
      <c r="H28" s="948"/>
      <c r="I28" s="867"/>
      <c r="J28" s="867"/>
      <c r="K28" s="867"/>
      <c r="L28" s="867" t="s">
        <v>659</v>
      </c>
      <c r="M28" s="69"/>
    </row>
    <row r="29" spans="1:13" ht="48" x14ac:dyDescent="0.25">
      <c r="A29" s="857" t="s">
        <v>642</v>
      </c>
      <c r="B29" s="860" t="s">
        <v>47</v>
      </c>
      <c r="C29" s="859" t="s">
        <v>660</v>
      </c>
      <c r="D29" s="944" t="s">
        <v>644</v>
      </c>
      <c r="E29" s="860" t="s">
        <v>661</v>
      </c>
      <c r="F29" s="945"/>
      <c r="G29" s="947">
        <v>17300</v>
      </c>
      <c r="H29" s="861"/>
      <c r="I29" s="861"/>
      <c r="J29" s="861"/>
      <c r="K29" s="861"/>
      <c r="L29" s="860"/>
      <c r="M29" s="69"/>
    </row>
    <row r="30" spans="1:13" ht="48" x14ac:dyDescent="0.25">
      <c r="A30" s="857" t="s">
        <v>642</v>
      </c>
      <c r="B30" s="860" t="s">
        <v>47</v>
      </c>
      <c r="C30" s="859" t="s">
        <v>660</v>
      </c>
      <c r="D30" s="944" t="s">
        <v>644</v>
      </c>
      <c r="E30" s="860" t="s">
        <v>662</v>
      </c>
      <c r="F30" s="945"/>
      <c r="G30" s="946">
        <v>24000</v>
      </c>
      <c r="H30" s="861"/>
      <c r="I30" s="861"/>
      <c r="J30" s="861"/>
      <c r="K30" s="861"/>
      <c r="L30" s="860"/>
      <c r="M30" s="69"/>
    </row>
    <row r="31" spans="1:13" ht="48" x14ac:dyDescent="0.25">
      <c r="A31" s="857" t="s">
        <v>642</v>
      </c>
      <c r="B31" s="860" t="s">
        <v>47</v>
      </c>
      <c r="C31" s="859" t="s">
        <v>660</v>
      </c>
      <c r="D31" s="944" t="s">
        <v>644</v>
      </c>
      <c r="E31" s="860" t="s">
        <v>663</v>
      </c>
      <c r="F31" s="945"/>
      <c r="G31" s="951">
        <v>5000</v>
      </c>
      <c r="H31" s="861"/>
      <c r="I31" s="861"/>
      <c r="J31" s="861"/>
      <c r="K31" s="861"/>
      <c r="L31" s="860"/>
      <c r="M31" s="69"/>
    </row>
    <row r="32" spans="1:13" ht="156" x14ac:dyDescent="0.25">
      <c r="A32" s="857" t="s">
        <v>642</v>
      </c>
      <c r="B32" s="860" t="s">
        <v>664</v>
      </c>
      <c r="C32" s="859" t="s">
        <v>643</v>
      </c>
      <c r="D32" s="944" t="s">
        <v>644</v>
      </c>
      <c r="E32" s="860" t="s">
        <v>665</v>
      </c>
      <c r="F32" s="945"/>
      <c r="G32" s="951">
        <v>3500</v>
      </c>
      <c r="H32" s="952"/>
      <c r="I32" s="861"/>
      <c r="J32" s="861"/>
      <c r="K32" s="861"/>
      <c r="L32" s="861" t="s">
        <v>666</v>
      </c>
      <c r="M32" s="69"/>
    </row>
    <row r="33" spans="1:13" ht="409.5" x14ac:dyDescent="0.25">
      <c r="A33" s="857" t="s">
        <v>642</v>
      </c>
      <c r="B33" s="866" t="s">
        <v>664</v>
      </c>
      <c r="C33" s="859" t="s">
        <v>643</v>
      </c>
      <c r="D33" s="944" t="s">
        <v>644</v>
      </c>
      <c r="E33" s="866" t="s">
        <v>667</v>
      </c>
      <c r="F33" s="945"/>
      <c r="G33" s="950">
        <v>10000</v>
      </c>
      <c r="H33" s="952"/>
      <c r="I33" s="867"/>
      <c r="J33" s="867"/>
      <c r="K33" s="867"/>
      <c r="L33" s="953" t="s">
        <v>668</v>
      </c>
      <c r="M33" s="69"/>
    </row>
    <row r="34" spans="1:13" ht="132" x14ac:dyDescent="0.25">
      <c r="A34" s="857" t="s">
        <v>642</v>
      </c>
      <c r="B34" s="866" t="s">
        <v>664</v>
      </c>
      <c r="C34" s="859" t="s">
        <v>643</v>
      </c>
      <c r="D34" s="944" t="s">
        <v>644</v>
      </c>
      <c r="E34" s="866" t="s">
        <v>669</v>
      </c>
      <c r="F34" s="945"/>
      <c r="G34" s="950">
        <v>1500</v>
      </c>
      <c r="H34" s="954" t="s">
        <v>447</v>
      </c>
      <c r="I34" s="867"/>
      <c r="J34" s="867"/>
      <c r="K34" s="867"/>
      <c r="L34" s="867" t="s">
        <v>670</v>
      </c>
      <c r="M34" s="69"/>
    </row>
    <row r="35" spans="1:13" ht="84" x14ac:dyDescent="0.25">
      <c r="A35" s="857" t="s">
        <v>642</v>
      </c>
      <c r="B35" s="866" t="s">
        <v>664</v>
      </c>
      <c r="C35" s="859" t="s">
        <v>671</v>
      </c>
      <c r="D35" s="944" t="s">
        <v>644</v>
      </c>
      <c r="E35" s="866" t="s">
        <v>672</v>
      </c>
      <c r="F35" s="945"/>
      <c r="G35" s="950">
        <v>3000</v>
      </c>
      <c r="H35" s="952"/>
      <c r="I35" s="867"/>
      <c r="J35" s="867"/>
      <c r="K35" s="867"/>
      <c r="L35" s="867" t="s">
        <v>673</v>
      </c>
      <c r="M35" s="69"/>
    </row>
    <row r="36" spans="1:13" ht="60" x14ac:dyDescent="0.25">
      <c r="A36" s="857" t="s">
        <v>642</v>
      </c>
      <c r="B36" s="860" t="s">
        <v>664</v>
      </c>
      <c r="C36" s="859" t="s">
        <v>674</v>
      </c>
      <c r="D36" s="944" t="s">
        <v>644</v>
      </c>
      <c r="E36" s="860" t="s">
        <v>675</v>
      </c>
      <c r="F36" s="945"/>
      <c r="G36" s="950">
        <v>70000</v>
      </c>
      <c r="H36" s="861"/>
      <c r="I36" s="861"/>
      <c r="J36" s="861"/>
      <c r="K36" s="861"/>
      <c r="L36" s="860"/>
      <c r="M36" s="69"/>
    </row>
    <row r="37" spans="1:13" ht="48" x14ac:dyDescent="0.25">
      <c r="A37" s="857" t="s">
        <v>642</v>
      </c>
      <c r="B37" s="866" t="s">
        <v>664</v>
      </c>
      <c r="C37" s="859" t="s">
        <v>674</v>
      </c>
      <c r="D37" s="944" t="s">
        <v>644</v>
      </c>
      <c r="E37" s="866" t="s">
        <v>654</v>
      </c>
      <c r="F37" s="945"/>
      <c r="G37" s="950">
        <v>7000</v>
      </c>
      <c r="H37" s="867"/>
      <c r="I37" s="867"/>
      <c r="J37" s="867"/>
      <c r="K37" s="867"/>
      <c r="L37" s="866"/>
      <c r="M37" s="69"/>
    </row>
    <row r="38" spans="1:13" ht="192" x14ac:dyDescent="0.25">
      <c r="A38" s="857" t="s">
        <v>642</v>
      </c>
      <c r="B38" s="878" t="s">
        <v>664</v>
      </c>
      <c r="C38" s="877" t="s">
        <v>660</v>
      </c>
      <c r="D38" s="944" t="s">
        <v>644</v>
      </c>
      <c r="E38" s="878" t="s">
        <v>676</v>
      </c>
      <c r="F38" s="945"/>
      <c r="G38" s="955">
        <v>64000</v>
      </c>
      <c r="H38" s="948"/>
      <c r="I38" s="861"/>
      <c r="J38" s="861"/>
      <c r="K38" s="861"/>
      <c r="L38" s="861" t="s">
        <v>677</v>
      </c>
      <c r="M38" s="69"/>
    </row>
    <row r="39" spans="1:13" ht="48" x14ac:dyDescent="0.25">
      <c r="A39" s="857" t="s">
        <v>642</v>
      </c>
      <c r="B39" s="878" t="s">
        <v>23</v>
      </c>
      <c r="C39" s="877" t="s">
        <v>643</v>
      </c>
      <c r="D39" s="944" t="s">
        <v>644</v>
      </c>
      <c r="E39" s="878" t="s">
        <v>678</v>
      </c>
      <c r="F39" s="956"/>
      <c r="G39" s="862">
        <v>4000</v>
      </c>
      <c r="H39" s="867"/>
      <c r="I39" s="861" t="s">
        <v>485</v>
      </c>
      <c r="J39" s="861"/>
      <c r="K39" s="861"/>
      <c r="L39" s="866"/>
      <c r="M39" s="69"/>
    </row>
    <row r="40" spans="1:13" ht="56.25" x14ac:dyDescent="0.25">
      <c r="A40" s="857" t="s">
        <v>642</v>
      </c>
      <c r="B40" s="878" t="s">
        <v>23</v>
      </c>
      <c r="C40" s="877" t="s">
        <v>679</v>
      </c>
      <c r="D40" s="944" t="s">
        <v>644</v>
      </c>
      <c r="E40" s="878" t="s">
        <v>680</v>
      </c>
      <c r="F40" s="945"/>
      <c r="G40" s="955">
        <v>25000</v>
      </c>
      <c r="H40" s="861"/>
      <c r="I40" s="861"/>
      <c r="J40" s="861"/>
      <c r="K40" s="861"/>
      <c r="L40" s="866"/>
      <c r="M40" s="69"/>
    </row>
    <row r="41" spans="1:13" ht="48" x14ac:dyDescent="0.25">
      <c r="A41" s="857" t="s">
        <v>642</v>
      </c>
      <c r="B41" s="878" t="s">
        <v>23</v>
      </c>
      <c r="C41" s="877" t="s">
        <v>660</v>
      </c>
      <c r="D41" s="944" t="s">
        <v>644</v>
      </c>
      <c r="E41" s="878" t="s">
        <v>681</v>
      </c>
      <c r="F41" s="945"/>
      <c r="G41" s="955">
        <v>50000</v>
      </c>
      <c r="H41" s="861"/>
      <c r="I41" s="861"/>
      <c r="J41" s="861"/>
      <c r="K41" s="861"/>
      <c r="L41" s="866"/>
      <c r="M41" s="69"/>
    </row>
    <row r="42" spans="1:13" ht="48" x14ac:dyDescent="0.25">
      <c r="A42" s="857" t="s">
        <v>642</v>
      </c>
      <c r="B42" s="878" t="s">
        <v>23</v>
      </c>
      <c r="C42" s="877" t="s">
        <v>660</v>
      </c>
      <c r="D42" s="944" t="s">
        <v>644</v>
      </c>
      <c r="E42" s="878" t="s">
        <v>663</v>
      </c>
      <c r="F42" s="945"/>
      <c r="G42" s="955">
        <v>5000</v>
      </c>
      <c r="H42" s="957"/>
      <c r="I42" s="957"/>
      <c r="J42" s="957"/>
      <c r="K42" s="957"/>
      <c r="L42" s="958"/>
      <c r="M42" s="69"/>
    </row>
    <row r="43" spans="1:13" ht="96" x14ac:dyDescent="0.25">
      <c r="A43" s="857" t="s">
        <v>642</v>
      </c>
      <c r="B43" s="878" t="s">
        <v>23</v>
      </c>
      <c r="C43" s="877" t="s">
        <v>682</v>
      </c>
      <c r="D43" s="944" t="s">
        <v>644</v>
      </c>
      <c r="E43" s="878" t="s">
        <v>683</v>
      </c>
      <c r="F43" s="945"/>
      <c r="G43" s="955"/>
      <c r="H43" s="948"/>
      <c r="I43" s="957"/>
      <c r="J43" s="959"/>
      <c r="K43" s="957"/>
      <c r="L43" s="861" t="s">
        <v>684</v>
      </c>
      <c r="M43" s="921">
        <v>6600</v>
      </c>
    </row>
    <row r="44" spans="1:13" ht="56.25" x14ac:dyDescent="0.25">
      <c r="A44" s="857" t="s">
        <v>642</v>
      </c>
      <c r="B44" s="878" t="s">
        <v>23</v>
      </c>
      <c r="C44" s="877" t="s">
        <v>682</v>
      </c>
      <c r="D44" s="944" t="s">
        <v>644</v>
      </c>
      <c r="E44" s="878" t="s">
        <v>685</v>
      </c>
      <c r="F44" s="945"/>
      <c r="G44" s="955">
        <v>12000</v>
      </c>
      <c r="H44" s="861"/>
      <c r="I44" s="861"/>
      <c r="J44" s="861"/>
      <c r="K44" s="861"/>
      <c r="L44" s="866"/>
      <c r="M44" s="69"/>
    </row>
    <row r="45" spans="1:13" ht="67.5" x14ac:dyDescent="0.25">
      <c r="A45" s="857" t="s">
        <v>642</v>
      </c>
      <c r="B45" s="878" t="s">
        <v>23</v>
      </c>
      <c r="C45" s="877" t="s">
        <v>682</v>
      </c>
      <c r="D45" s="944" t="s">
        <v>644</v>
      </c>
      <c r="E45" s="878" t="s">
        <v>686</v>
      </c>
      <c r="F45" s="945"/>
      <c r="G45" s="955">
        <v>60000</v>
      </c>
      <c r="H45" s="861"/>
      <c r="I45" s="861"/>
      <c r="J45" s="960"/>
      <c r="K45" s="861"/>
      <c r="L45" s="866"/>
      <c r="M45" s="69"/>
    </row>
    <row r="46" spans="1:13" ht="48" x14ac:dyDescent="0.25">
      <c r="A46" s="857" t="s">
        <v>642</v>
      </c>
      <c r="B46" s="878" t="s">
        <v>17</v>
      </c>
      <c r="C46" s="877" t="s">
        <v>643</v>
      </c>
      <c r="D46" s="944" t="s">
        <v>644</v>
      </c>
      <c r="E46" s="878" t="s">
        <v>678</v>
      </c>
      <c r="F46" s="956"/>
      <c r="G46" s="862">
        <v>4000</v>
      </c>
      <c r="H46" s="861"/>
      <c r="I46" s="861" t="s">
        <v>485</v>
      </c>
      <c r="J46" s="861"/>
      <c r="K46" s="861"/>
      <c r="L46" s="866"/>
      <c r="M46" s="69"/>
    </row>
    <row r="47" spans="1:13" ht="48" x14ac:dyDescent="0.25">
      <c r="A47" s="857" t="s">
        <v>642</v>
      </c>
      <c r="B47" s="878" t="s">
        <v>17</v>
      </c>
      <c r="C47" s="877" t="s">
        <v>643</v>
      </c>
      <c r="D47" s="944" t="s">
        <v>644</v>
      </c>
      <c r="E47" s="878" t="s">
        <v>646</v>
      </c>
      <c r="F47" s="956"/>
      <c r="G47" s="881">
        <v>5000</v>
      </c>
      <c r="H47" s="861"/>
      <c r="I47" s="861" t="s">
        <v>485</v>
      </c>
      <c r="J47" s="861"/>
      <c r="K47" s="861"/>
      <c r="L47" s="860"/>
      <c r="M47" s="69"/>
    </row>
    <row r="48" spans="1:13" ht="72" x14ac:dyDescent="0.25">
      <c r="A48" s="857" t="s">
        <v>642</v>
      </c>
      <c r="B48" s="878" t="s">
        <v>8</v>
      </c>
      <c r="C48" s="877" t="s">
        <v>679</v>
      </c>
      <c r="D48" s="944" t="s">
        <v>644</v>
      </c>
      <c r="E48" s="878" t="s">
        <v>687</v>
      </c>
      <c r="F48" s="945"/>
      <c r="G48" s="955">
        <v>7000</v>
      </c>
      <c r="H48" s="948"/>
      <c r="I48" s="861"/>
      <c r="J48" s="861"/>
      <c r="K48" s="861"/>
      <c r="L48" s="861" t="s">
        <v>688</v>
      </c>
      <c r="M48" s="69"/>
    </row>
    <row r="49" spans="1:13" ht="123.75" x14ac:dyDescent="0.25">
      <c r="A49" s="857" t="s">
        <v>642</v>
      </c>
      <c r="B49" s="878" t="s">
        <v>8</v>
      </c>
      <c r="C49" s="877" t="s">
        <v>674</v>
      </c>
      <c r="D49" s="944" t="s">
        <v>644</v>
      </c>
      <c r="E49" s="878" t="s">
        <v>689</v>
      </c>
      <c r="F49" s="945"/>
      <c r="G49" s="955">
        <v>1500</v>
      </c>
      <c r="H49" s="861"/>
      <c r="I49" s="861"/>
      <c r="J49" s="861"/>
      <c r="K49" s="861"/>
      <c r="L49" s="860"/>
      <c r="M49" s="69"/>
    </row>
    <row r="50" spans="1:13" ht="101.25" x14ac:dyDescent="0.25">
      <c r="A50" s="857" t="s">
        <v>642</v>
      </c>
      <c r="B50" s="878" t="s">
        <v>8</v>
      </c>
      <c r="C50" s="877" t="s">
        <v>674</v>
      </c>
      <c r="D50" s="944" t="s">
        <v>644</v>
      </c>
      <c r="E50" s="878" t="s">
        <v>690</v>
      </c>
      <c r="F50" s="945"/>
      <c r="G50" s="955">
        <v>1000</v>
      </c>
      <c r="H50" s="861"/>
      <c r="I50" s="861"/>
      <c r="J50" s="861"/>
      <c r="K50" s="861"/>
      <c r="L50" s="866"/>
      <c r="M50" s="69"/>
    </row>
    <row r="51" spans="1:13" ht="78.75" x14ac:dyDescent="0.25">
      <c r="A51" s="857" t="s">
        <v>642</v>
      </c>
      <c r="B51" s="878" t="s">
        <v>8</v>
      </c>
      <c r="C51" s="877" t="s">
        <v>674</v>
      </c>
      <c r="D51" s="944" t="s">
        <v>644</v>
      </c>
      <c r="E51" s="878" t="s">
        <v>691</v>
      </c>
      <c r="F51" s="872"/>
      <c r="G51" s="933"/>
      <c r="H51" s="952"/>
      <c r="I51" s="861"/>
      <c r="J51" s="861"/>
      <c r="K51" s="861"/>
      <c r="L51" s="860"/>
      <c r="M51" s="961"/>
    </row>
    <row r="52" spans="1:13" ht="33.75" x14ac:dyDescent="0.25">
      <c r="A52" s="962"/>
      <c r="B52" s="963"/>
      <c r="C52" s="964"/>
      <c r="D52" s="891"/>
      <c r="E52" s="895"/>
      <c r="F52" s="965" t="s">
        <v>640</v>
      </c>
      <c r="G52" s="966">
        <f>SUM(G20:G51)</f>
        <v>451300</v>
      </c>
      <c r="H52" s="967"/>
      <c r="I52" s="968"/>
      <c r="J52" s="968"/>
      <c r="K52" s="968"/>
      <c r="L52" s="876" t="s">
        <v>692</v>
      </c>
      <c r="M52" s="969">
        <v>16600</v>
      </c>
    </row>
  </sheetData>
  <mergeCells count="10">
    <mergeCell ref="G18:G19"/>
    <mergeCell ref="H18:K18"/>
    <mergeCell ref="L18:L19"/>
    <mergeCell ref="M18:M19"/>
    <mergeCell ref="A18:A19"/>
    <mergeCell ref="B18:B19"/>
    <mergeCell ref="C18:C19"/>
    <mergeCell ref="D18:D19"/>
    <mergeCell ref="E18:E19"/>
    <mergeCell ref="F18:F19"/>
  </mergeCells>
  <pageMargins left="0.7" right="0.7" top="0.75" bottom="0.75" header="0.3" footer="0.3"/>
  <pageSetup paperSize="8" orientation="landscape"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36"/>
  <sheetViews>
    <sheetView topLeftCell="A133" workbookViewId="0">
      <selection activeCell="T19" sqref="T19"/>
    </sheetView>
  </sheetViews>
  <sheetFormatPr defaultRowHeight="15" x14ac:dyDescent="0.25"/>
  <cols>
    <col min="7" max="7" width="13.28515625" customWidth="1"/>
    <col min="12" max="12" width="13.7109375" customWidth="1"/>
  </cols>
  <sheetData>
    <row r="1" spans="1:13" ht="21" x14ac:dyDescent="0.25">
      <c r="A1" s="833" t="s">
        <v>401</v>
      </c>
      <c r="C1" s="834"/>
      <c r="D1" s="833"/>
      <c r="F1" s="970"/>
      <c r="G1" s="395"/>
      <c r="H1" s="835"/>
      <c r="I1" s="835"/>
      <c r="J1" s="835"/>
      <c r="K1" s="835"/>
      <c r="L1" s="835"/>
    </row>
    <row r="2" spans="1:13" ht="21" x14ac:dyDescent="0.25">
      <c r="A2" s="836"/>
      <c r="C2" s="834"/>
      <c r="D2" s="833"/>
      <c r="F2" s="970"/>
      <c r="G2" s="395"/>
      <c r="H2" s="835"/>
      <c r="I2" s="835"/>
      <c r="J2" s="835"/>
      <c r="K2" s="835"/>
      <c r="L2" s="835"/>
    </row>
    <row r="3" spans="1:13" x14ac:dyDescent="0.25">
      <c r="A3" s="837" t="s">
        <v>402</v>
      </c>
      <c r="B3" s="837"/>
      <c r="C3" s="838"/>
      <c r="D3" s="839"/>
      <c r="E3" s="839"/>
      <c r="F3" s="971"/>
      <c r="G3" s="840"/>
      <c r="H3" s="841"/>
      <c r="I3" s="841"/>
      <c r="J3" s="841"/>
      <c r="K3" s="841"/>
      <c r="L3" s="841"/>
      <c r="M3" s="839"/>
    </row>
    <row r="4" spans="1:13" x14ac:dyDescent="0.25">
      <c r="A4" s="842" t="s">
        <v>403</v>
      </c>
      <c r="B4" s="843" t="s">
        <v>404</v>
      </c>
      <c r="C4" s="844"/>
      <c r="D4" s="845"/>
      <c r="E4" s="845"/>
      <c r="F4" s="972"/>
      <c r="G4" s="846"/>
      <c r="H4" s="847"/>
      <c r="I4" s="847"/>
      <c r="J4" s="847"/>
      <c r="K4" s="847"/>
      <c r="L4" s="847"/>
      <c r="M4" s="845"/>
    </row>
    <row r="5" spans="1:13" x14ac:dyDescent="0.25">
      <c r="A5" s="848" t="s">
        <v>405</v>
      </c>
      <c r="B5" s="845" t="s">
        <v>406</v>
      </c>
      <c r="C5" s="844"/>
      <c r="D5" s="845"/>
      <c r="E5" s="845"/>
      <c r="F5" s="972"/>
      <c r="G5" s="846"/>
      <c r="H5" s="847"/>
      <c r="I5" s="847"/>
      <c r="J5" s="847"/>
      <c r="K5" s="847"/>
      <c r="L5" s="847"/>
      <c r="M5" s="845"/>
    </row>
    <row r="6" spans="1:13" x14ac:dyDescent="0.25">
      <c r="A6" s="848" t="s">
        <v>407</v>
      </c>
      <c r="B6" s="845" t="s">
        <v>408</v>
      </c>
      <c r="C6" s="844"/>
      <c r="D6" s="845"/>
      <c r="E6" s="845"/>
      <c r="F6" s="972"/>
      <c r="G6" s="846"/>
      <c r="H6" s="847"/>
      <c r="I6" s="847"/>
      <c r="J6" s="847"/>
      <c r="K6" s="847"/>
      <c r="L6" s="847"/>
      <c r="M6" s="845"/>
    </row>
    <row r="7" spans="1:13" x14ac:dyDescent="0.25">
      <c r="A7" s="848" t="s">
        <v>409</v>
      </c>
      <c r="B7" s="845" t="s">
        <v>410</v>
      </c>
      <c r="C7" s="844"/>
      <c r="D7" s="845"/>
      <c r="E7" s="845"/>
      <c r="F7" s="972"/>
      <c r="G7" s="846"/>
      <c r="H7" s="847"/>
      <c r="I7" s="847"/>
      <c r="J7" s="847"/>
      <c r="K7" s="847"/>
      <c r="L7" s="847"/>
      <c r="M7" s="845"/>
    </row>
    <row r="8" spans="1:13" x14ac:dyDescent="0.25">
      <c r="A8" s="848" t="s">
        <v>411</v>
      </c>
      <c r="B8" s="849" t="s">
        <v>412</v>
      </c>
      <c r="C8" s="844"/>
      <c r="D8" s="845"/>
      <c r="E8" s="845"/>
      <c r="F8" s="972"/>
      <c r="G8" s="846"/>
      <c r="H8" s="847"/>
      <c r="I8" s="847"/>
      <c r="J8" s="847"/>
      <c r="K8" s="847"/>
      <c r="L8" s="847"/>
      <c r="M8" s="845"/>
    </row>
    <row r="9" spans="1:13" x14ac:dyDescent="0.25">
      <c r="A9" s="848" t="s">
        <v>413</v>
      </c>
      <c r="B9" s="845" t="s">
        <v>414</v>
      </c>
      <c r="C9" s="844"/>
      <c r="D9" s="845"/>
      <c r="E9" s="845"/>
      <c r="F9" s="972"/>
      <c r="G9" s="846"/>
      <c r="H9" s="847"/>
      <c r="I9" s="847"/>
      <c r="J9" s="847"/>
      <c r="K9" s="847"/>
      <c r="L9" s="847"/>
      <c r="M9" s="845"/>
    </row>
    <row r="10" spans="1:13" x14ac:dyDescent="0.25">
      <c r="A10" s="848" t="s">
        <v>415</v>
      </c>
      <c r="B10" s="845" t="s">
        <v>416</v>
      </c>
      <c r="C10" s="844"/>
      <c r="D10" s="845"/>
      <c r="E10" s="845"/>
      <c r="F10" s="972"/>
      <c r="G10" s="846"/>
      <c r="H10" s="847"/>
      <c r="I10" s="847"/>
      <c r="J10" s="847"/>
      <c r="K10" s="847"/>
      <c r="L10" s="847"/>
      <c r="M10" s="845"/>
    </row>
    <row r="11" spans="1:13" x14ac:dyDescent="0.25">
      <c r="A11" s="848" t="s">
        <v>417</v>
      </c>
      <c r="B11" s="845" t="s">
        <v>418</v>
      </c>
      <c r="C11" s="844"/>
      <c r="D11" s="845"/>
      <c r="E11" s="845"/>
      <c r="F11" s="972"/>
      <c r="G11" s="846"/>
      <c r="H11" s="847"/>
      <c r="I11" s="847"/>
      <c r="J11" s="847"/>
      <c r="K11" s="847"/>
      <c r="L11" s="847"/>
      <c r="M11" s="845"/>
    </row>
    <row r="12" spans="1:13" x14ac:dyDescent="0.25">
      <c r="A12" s="848" t="s">
        <v>419</v>
      </c>
      <c r="B12" s="845" t="s">
        <v>420</v>
      </c>
      <c r="C12" s="844"/>
      <c r="D12" s="845"/>
      <c r="E12" s="845"/>
      <c r="F12" s="972"/>
      <c r="G12" s="846"/>
      <c r="H12" s="847"/>
      <c r="I12" s="847"/>
      <c r="J12" s="847"/>
      <c r="K12" s="847"/>
      <c r="L12" s="847"/>
      <c r="M12" s="845"/>
    </row>
    <row r="13" spans="1:13" x14ac:dyDescent="0.25">
      <c r="A13" s="848" t="s">
        <v>421</v>
      </c>
      <c r="B13" s="845" t="s">
        <v>422</v>
      </c>
      <c r="C13" s="844"/>
      <c r="D13" s="845"/>
      <c r="E13" s="845"/>
      <c r="F13" s="972"/>
      <c r="G13" s="846"/>
      <c r="H13" s="847"/>
      <c r="I13" s="847"/>
      <c r="J13" s="847"/>
      <c r="K13" s="847"/>
      <c r="L13" s="847"/>
      <c r="M13" s="845"/>
    </row>
    <row r="14" spans="1:13" x14ac:dyDescent="0.25">
      <c r="A14" s="848" t="s">
        <v>423</v>
      </c>
      <c r="B14" s="845" t="s">
        <v>424</v>
      </c>
      <c r="C14" s="844"/>
      <c r="D14" s="845"/>
      <c r="E14" s="845"/>
      <c r="F14" s="972"/>
      <c r="G14" s="846"/>
      <c r="H14" s="847"/>
      <c r="I14" s="847"/>
      <c r="J14" s="847"/>
      <c r="K14" s="847"/>
      <c r="L14" s="847"/>
      <c r="M14" s="845"/>
    </row>
    <row r="15" spans="1:13" x14ac:dyDescent="0.25">
      <c r="A15" s="848" t="s">
        <v>425</v>
      </c>
      <c r="B15" s="845" t="s">
        <v>426</v>
      </c>
      <c r="C15" s="844"/>
      <c r="D15" s="845"/>
      <c r="E15" s="845"/>
      <c r="F15" s="972"/>
      <c r="G15" s="846"/>
      <c r="H15" s="847"/>
      <c r="I15" s="847"/>
      <c r="J15" s="847"/>
      <c r="K15" s="847"/>
      <c r="L15" s="847"/>
      <c r="M15" s="845"/>
    </row>
    <row r="16" spans="1:13" x14ac:dyDescent="0.25">
      <c r="A16" s="848" t="s">
        <v>427</v>
      </c>
      <c r="B16" s="845" t="s">
        <v>428</v>
      </c>
      <c r="C16" s="844"/>
      <c r="D16" s="845"/>
      <c r="E16" s="845"/>
      <c r="F16" s="972"/>
      <c r="G16" s="846"/>
      <c r="H16" s="847"/>
      <c r="I16" s="847"/>
      <c r="J16" s="847"/>
      <c r="K16" s="847"/>
      <c r="L16" s="847"/>
      <c r="M16" s="845"/>
    </row>
    <row r="17" spans="1:13" x14ac:dyDescent="0.25">
      <c r="A17" s="850"/>
      <c r="B17" s="851"/>
      <c r="C17" s="852"/>
      <c r="D17" s="851"/>
      <c r="E17" s="851"/>
      <c r="F17" s="973"/>
      <c r="G17" s="853"/>
      <c r="H17" s="854"/>
      <c r="I17" s="854"/>
      <c r="J17" s="854"/>
      <c r="K17" s="854"/>
      <c r="L17" s="854"/>
      <c r="M17" s="851"/>
    </row>
    <row r="18" spans="1:13" x14ac:dyDescent="0.25">
      <c r="A18" s="1076" t="s">
        <v>429</v>
      </c>
      <c r="B18" s="1078" t="s">
        <v>430</v>
      </c>
      <c r="C18" s="1078" t="s">
        <v>431</v>
      </c>
      <c r="D18" s="1085" t="s">
        <v>432</v>
      </c>
      <c r="E18" s="1085" t="s">
        <v>433</v>
      </c>
      <c r="F18" s="1085" t="s">
        <v>434</v>
      </c>
      <c r="G18" s="1087" t="s">
        <v>435</v>
      </c>
      <c r="H18" s="1088" t="s">
        <v>436</v>
      </c>
      <c r="I18" s="1089"/>
      <c r="J18" s="1089"/>
      <c r="K18" s="1089"/>
      <c r="L18" s="1088" t="s">
        <v>693</v>
      </c>
      <c r="M18" s="1071" t="s">
        <v>437</v>
      </c>
    </row>
    <row r="19" spans="1:13" ht="33.75" x14ac:dyDescent="0.25">
      <c r="A19" s="1077"/>
      <c r="B19" s="1070"/>
      <c r="C19" s="1075"/>
      <c r="D19" s="1086"/>
      <c r="E19" s="1072"/>
      <c r="F19" s="1072"/>
      <c r="G19" s="1072"/>
      <c r="H19" s="855" t="s">
        <v>439</v>
      </c>
      <c r="I19" s="855" t="s">
        <v>440</v>
      </c>
      <c r="J19" s="855" t="s">
        <v>441</v>
      </c>
      <c r="K19" s="856" t="s">
        <v>442</v>
      </c>
      <c r="L19" s="1089"/>
      <c r="M19" s="1090"/>
    </row>
    <row r="20" spans="1:13" ht="60.75" x14ac:dyDescent="0.25">
      <c r="A20" s="974" t="s">
        <v>694</v>
      </c>
      <c r="B20" s="887" t="s">
        <v>695</v>
      </c>
      <c r="C20" s="887" t="s">
        <v>696</v>
      </c>
      <c r="D20" s="887" t="s">
        <v>697</v>
      </c>
      <c r="E20" s="887" t="s">
        <v>566</v>
      </c>
      <c r="F20" s="975">
        <v>1</v>
      </c>
      <c r="G20" s="905">
        <v>25000</v>
      </c>
      <c r="H20" s="914"/>
      <c r="I20" s="914" t="s">
        <v>447</v>
      </c>
      <c r="J20" s="914"/>
      <c r="K20" s="914"/>
      <c r="L20" s="914"/>
      <c r="M20" s="886"/>
    </row>
    <row r="21" spans="1:13" ht="72.75" x14ac:dyDescent="0.25">
      <c r="A21" s="974" t="s">
        <v>694</v>
      </c>
      <c r="B21" s="887" t="s">
        <v>695</v>
      </c>
      <c r="C21" s="887" t="s">
        <v>696</v>
      </c>
      <c r="D21" s="887" t="s">
        <v>698</v>
      </c>
      <c r="E21" s="887" t="s">
        <v>566</v>
      </c>
      <c r="F21" s="975">
        <v>2</v>
      </c>
      <c r="G21" s="905">
        <v>2500</v>
      </c>
      <c r="H21" s="914" t="s">
        <v>447</v>
      </c>
      <c r="I21" s="914"/>
      <c r="J21" s="914"/>
      <c r="K21" s="914"/>
      <c r="L21" s="914"/>
      <c r="M21" s="886"/>
    </row>
    <row r="22" spans="1:13" ht="48.75" x14ac:dyDescent="0.25">
      <c r="A22" s="974" t="s">
        <v>694</v>
      </c>
      <c r="B22" s="887" t="s">
        <v>695</v>
      </c>
      <c r="C22" s="887" t="s">
        <v>696</v>
      </c>
      <c r="D22" s="887" t="s">
        <v>699</v>
      </c>
      <c r="E22" s="887" t="s">
        <v>566</v>
      </c>
      <c r="F22" s="975">
        <v>3</v>
      </c>
      <c r="G22" s="905">
        <v>320</v>
      </c>
      <c r="H22" s="914"/>
      <c r="I22" s="914" t="s">
        <v>447</v>
      </c>
      <c r="J22" s="914"/>
      <c r="K22" s="914"/>
      <c r="L22" s="914"/>
      <c r="M22" s="886"/>
    </row>
    <row r="23" spans="1:13" ht="96.75" x14ac:dyDescent="0.25">
      <c r="A23" s="974" t="s">
        <v>694</v>
      </c>
      <c r="B23" s="887" t="s">
        <v>695</v>
      </c>
      <c r="C23" s="887" t="s">
        <v>696</v>
      </c>
      <c r="D23" s="887" t="s">
        <v>700</v>
      </c>
      <c r="E23" s="887" t="s">
        <v>566</v>
      </c>
      <c r="F23" s="975">
        <v>4</v>
      </c>
      <c r="G23" s="905">
        <v>1600</v>
      </c>
      <c r="H23" s="914" t="s">
        <v>447</v>
      </c>
      <c r="I23" s="914"/>
      <c r="J23" s="914"/>
      <c r="K23" s="914"/>
      <c r="L23" s="914"/>
      <c r="M23" s="886"/>
    </row>
    <row r="24" spans="1:13" ht="36.75" x14ac:dyDescent="0.25">
      <c r="A24" s="974" t="s">
        <v>694</v>
      </c>
      <c r="B24" s="887" t="s">
        <v>695</v>
      </c>
      <c r="C24" s="887" t="s">
        <v>696</v>
      </c>
      <c r="D24" s="887" t="s">
        <v>701</v>
      </c>
      <c r="E24" s="887" t="s">
        <v>566</v>
      </c>
      <c r="F24" s="975">
        <v>5</v>
      </c>
      <c r="G24" s="905">
        <v>720</v>
      </c>
      <c r="H24" s="914" t="s">
        <v>447</v>
      </c>
      <c r="I24" s="914"/>
      <c r="J24" s="914"/>
      <c r="K24" s="914"/>
      <c r="L24" s="914"/>
      <c r="M24" s="886"/>
    </row>
    <row r="25" spans="1:13" ht="36.75" x14ac:dyDescent="0.25">
      <c r="A25" s="974" t="s">
        <v>694</v>
      </c>
      <c r="B25" s="887" t="s">
        <v>695</v>
      </c>
      <c r="C25" s="887" t="s">
        <v>696</v>
      </c>
      <c r="D25" s="887" t="s">
        <v>702</v>
      </c>
      <c r="E25" s="887" t="s">
        <v>566</v>
      </c>
      <c r="F25" s="975">
        <v>6</v>
      </c>
      <c r="G25" s="905">
        <v>1000</v>
      </c>
      <c r="H25" s="914"/>
      <c r="I25" s="914" t="s">
        <v>447</v>
      </c>
      <c r="J25" s="914"/>
      <c r="K25" s="914"/>
      <c r="L25" s="914"/>
      <c r="M25" s="886"/>
    </row>
    <row r="26" spans="1:13" ht="36.75" x14ac:dyDescent="0.25">
      <c r="A26" s="974" t="s">
        <v>694</v>
      </c>
      <c r="B26" s="887" t="s">
        <v>695</v>
      </c>
      <c r="C26" s="887" t="s">
        <v>696</v>
      </c>
      <c r="D26" s="887" t="s">
        <v>703</v>
      </c>
      <c r="E26" s="887" t="s">
        <v>566</v>
      </c>
      <c r="F26" s="975">
        <v>7</v>
      </c>
      <c r="G26" s="905">
        <v>800</v>
      </c>
      <c r="H26" s="914"/>
      <c r="I26" s="914" t="s">
        <v>447</v>
      </c>
      <c r="J26" s="914" t="s">
        <v>447</v>
      </c>
      <c r="K26" s="914"/>
      <c r="L26" s="914"/>
      <c r="M26" s="886"/>
    </row>
    <row r="27" spans="1:13" ht="48.75" x14ac:dyDescent="0.25">
      <c r="A27" s="974" t="s">
        <v>694</v>
      </c>
      <c r="B27" s="887" t="s">
        <v>695</v>
      </c>
      <c r="C27" s="887" t="s">
        <v>696</v>
      </c>
      <c r="D27" s="887" t="s">
        <v>704</v>
      </c>
      <c r="E27" s="887" t="s">
        <v>566</v>
      </c>
      <c r="F27" s="975">
        <v>8</v>
      </c>
      <c r="G27" s="905">
        <v>400</v>
      </c>
      <c r="H27" s="914"/>
      <c r="I27" s="914" t="s">
        <v>447</v>
      </c>
      <c r="J27" s="914"/>
      <c r="K27" s="914"/>
      <c r="L27" s="914"/>
      <c r="M27" s="886"/>
    </row>
    <row r="28" spans="1:13" x14ac:dyDescent="0.25">
      <c r="A28" s="974"/>
      <c r="B28" s="887"/>
      <c r="C28" s="887"/>
      <c r="D28" s="887"/>
      <c r="E28" s="887"/>
      <c r="F28" s="975"/>
      <c r="G28" s="905"/>
      <c r="H28" s="976"/>
      <c r="I28" s="976"/>
      <c r="J28" s="976"/>
      <c r="K28" s="977"/>
      <c r="L28" s="977"/>
      <c r="M28" s="886"/>
    </row>
    <row r="29" spans="1:13" ht="36" x14ac:dyDescent="0.25">
      <c r="A29" s="978" t="s">
        <v>705</v>
      </c>
      <c r="B29" s="979" t="s">
        <v>695</v>
      </c>
      <c r="C29" s="980" t="s">
        <v>706</v>
      </c>
      <c r="D29" s="979" t="s">
        <v>707</v>
      </c>
      <c r="E29" s="979" t="s">
        <v>566</v>
      </c>
      <c r="F29" s="979">
        <v>1</v>
      </c>
      <c r="G29" s="981">
        <v>25000</v>
      </c>
      <c r="H29" s="982"/>
      <c r="I29" s="982"/>
      <c r="J29" s="982"/>
      <c r="K29" s="982" t="s">
        <v>447</v>
      </c>
      <c r="L29" s="982"/>
      <c r="M29" s="979" t="s">
        <v>708</v>
      </c>
    </row>
    <row r="30" spans="1:13" ht="36" x14ac:dyDescent="0.25">
      <c r="A30" s="978" t="s">
        <v>705</v>
      </c>
      <c r="B30" s="979" t="s">
        <v>695</v>
      </c>
      <c r="C30" s="980" t="s">
        <v>706</v>
      </c>
      <c r="D30" s="979" t="s">
        <v>709</v>
      </c>
      <c r="E30" s="979" t="s">
        <v>566</v>
      </c>
      <c r="F30" s="979">
        <v>2</v>
      </c>
      <c r="G30" s="981">
        <v>7000</v>
      </c>
      <c r="H30" s="982"/>
      <c r="I30" s="982"/>
      <c r="J30" s="982"/>
      <c r="K30" s="982" t="s">
        <v>447</v>
      </c>
      <c r="L30" s="982"/>
      <c r="M30" s="979"/>
    </row>
    <row r="31" spans="1:13" ht="36" x14ac:dyDescent="0.25">
      <c r="A31" s="978" t="s">
        <v>705</v>
      </c>
      <c r="B31" s="979" t="s">
        <v>695</v>
      </c>
      <c r="C31" s="980" t="s">
        <v>706</v>
      </c>
      <c r="D31" s="979" t="s">
        <v>710</v>
      </c>
      <c r="E31" s="979" t="s">
        <v>566</v>
      </c>
      <c r="F31" s="979">
        <v>3</v>
      </c>
      <c r="G31" s="981">
        <v>5000</v>
      </c>
      <c r="H31" s="982"/>
      <c r="I31" s="982"/>
      <c r="J31" s="982"/>
      <c r="K31" s="982" t="s">
        <v>447</v>
      </c>
      <c r="L31" s="982"/>
      <c r="M31" s="979"/>
    </row>
    <row r="32" spans="1:13" ht="36" x14ac:dyDescent="0.25">
      <c r="A32" s="978" t="s">
        <v>705</v>
      </c>
      <c r="B32" s="979" t="s">
        <v>695</v>
      </c>
      <c r="C32" s="980" t="s">
        <v>706</v>
      </c>
      <c r="D32" s="979" t="s">
        <v>711</v>
      </c>
      <c r="E32" s="979" t="s">
        <v>566</v>
      </c>
      <c r="F32" s="979">
        <v>4</v>
      </c>
      <c r="G32" s="981">
        <v>1000</v>
      </c>
      <c r="H32" s="982"/>
      <c r="I32" s="982"/>
      <c r="J32" s="982"/>
      <c r="K32" s="982" t="s">
        <v>447</v>
      </c>
      <c r="L32" s="982"/>
      <c r="M32" s="979"/>
    </row>
    <row r="33" spans="1:13" ht="36" x14ac:dyDescent="0.25">
      <c r="A33" s="978" t="s">
        <v>705</v>
      </c>
      <c r="B33" s="979" t="s">
        <v>695</v>
      </c>
      <c r="C33" s="980" t="s">
        <v>706</v>
      </c>
      <c r="D33" s="979" t="s">
        <v>712</v>
      </c>
      <c r="E33" s="979" t="s">
        <v>566</v>
      </c>
      <c r="F33" s="979">
        <v>5</v>
      </c>
      <c r="G33" s="981">
        <v>4000</v>
      </c>
      <c r="H33" s="982"/>
      <c r="I33" s="982"/>
      <c r="J33" s="982"/>
      <c r="K33" s="982" t="s">
        <v>447</v>
      </c>
      <c r="L33" s="982"/>
      <c r="M33" s="979"/>
    </row>
    <row r="34" spans="1:13" x14ac:dyDescent="0.25">
      <c r="A34" s="978"/>
      <c r="B34" s="979"/>
      <c r="C34" s="980"/>
      <c r="D34" s="979"/>
      <c r="E34" s="979"/>
      <c r="F34" s="979"/>
      <c r="G34" s="981"/>
      <c r="H34" s="983"/>
      <c r="I34" s="983"/>
      <c r="J34" s="983"/>
      <c r="K34" s="984"/>
      <c r="L34" s="984"/>
      <c r="M34" s="979"/>
    </row>
    <row r="35" spans="1:13" ht="36" x14ac:dyDescent="0.25">
      <c r="A35" s="985" t="s">
        <v>705</v>
      </c>
      <c r="B35" s="986" t="s">
        <v>695</v>
      </c>
      <c r="C35" s="859" t="s">
        <v>713</v>
      </c>
      <c r="D35" s="986" t="s">
        <v>714</v>
      </c>
      <c r="E35" s="986" t="s">
        <v>715</v>
      </c>
      <c r="F35" s="986">
        <v>1</v>
      </c>
      <c r="G35" s="925">
        <v>3000</v>
      </c>
      <c r="H35" s="987" t="s">
        <v>485</v>
      </c>
      <c r="I35" s="987"/>
      <c r="J35" s="987"/>
      <c r="K35" s="987"/>
      <c r="L35" s="987"/>
      <c r="M35" s="986"/>
    </row>
    <row r="36" spans="1:13" x14ac:dyDescent="0.25">
      <c r="A36" s="985"/>
      <c r="B36" s="986"/>
      <c r="C36" s="859"/>
      <c r="D36" s="986"/>
      <c r="E36" s="986"/>
      <c r="F36" s="986"/>
      <c r="G36" s="925"/>
      <c r="H36" s="988"/>
      <c r="I36" s="988"/>
      <c r="J36" s="988"/>
      <c r="K36" s="989"/>
      <c r="L36" s="989"/>
      <c r="M36" s="986"/>
    </row>
    <row r="37" spans="1:13" ht="204" x14ac:dyDescent="0.25">
      <c r="A37" s="857" t="s">
        <v>694</v>
      </c>
      <c r="B37" s="860" t="s">
        <v>32</v>
      </c>
      <c r="C37" s="860" t="s">
        <v>716</v>
      </c>
      <c r="D37" s="860" t="s">
        <v>717</v>
      </c>
      <c r="E37" s="857" t="s">
        <v>644</v>
      </c>
      <c r="F37" s="990">
        <v>1</v>
      </c>
      <c r="G37" s="862"/>
      <c r="H37" s="861"/>
      <c r="I37" s="861" t="s">
        <v>447</v>
      </c>
      <c r="J37" s="861"/>
      <c r="K37" s="861" t="s">
        <v>447</v>
      </c>
      <c r="L37" s="991">
        <v>55200</v>
      </c>
      <c r="M37" s="992" t="s">
        <v>718</v>
      </c>
    </row>
    <row r="38" spans="1:13" ht="48" x14ac:dyDescent="0.25">
      <c r="A38" s="857" t="s">
        <v>694</v>
      </c>
      <c r="B38" s="860" t="s">
        <v>32</v>
      </c>
      <c r="C38" s="860" t="s">
        <v>716</v>
      </c>
      <c r="D38" s="866" t="s">
        <v>719</v>
      </c>
      <c r="E38" s="857" t="s">
        <v>644</v>
      </c>
      <c r="F38" s="990">
        <v>1</v>
      </c>
      <c r="G38" s="862">
        <v>70581</v>
      </c>
      <c r="H38" s="861"/>
      <c r="I38" s="861" t="s">
        <v>485</v>
      </c>
      <c r="J38" s="861"/>
      <c r="K38" s="861"/>
      <c r="L38" s="991"/>
      <c r="M38" s="861" t="s">
        <v>720</v>
      </c>
    </row>
    <row r="39" spans="1:13" ht="60" x14ac:dyDescent="0.25">
      <c r="A39" s="857" t="s">
        <v>694</v>
      </c>
      <c r="B39" s="860" t="s">
        <v>32</v>
      </c>
      <c r="C39" s="860" t="s">
        <v>716</v>
      </c>
      <c r="D39" s="866" t="s">
        <v>721</v>
      </c>
      <c r="E39" s="857" t="s">
        <v>644</v>
      </c>
      <c r="F39" s="993">
        <v>2</v>
      </c>
      <c r="G39" s="862">
        <v>25000</v>
      </c>
      <c r="H39" s="867"/>
      <c r="I39" s="867" t="s">
        <v>447</v>
      </c>
      <c r="J39" s="867"/>
      <c r="K39" s="867" t="s">
        <v>447</v>
      </c>
      <c r="L39" s="949"/>
      <c r="M39" s="866"/>
    </row>
    <row r="40" spans="1:13" ht="120" x14ac:dyDescent="0.25">
      <c r="A40" s="857" t="s">
        <v>694</v>
      </c>
      <c r="B40" s="860" t="s">
        <v>32</v>
      </c>
      <c r="C40" s="860" t="s">
        <v>716</v>
      </c>
      <c r="D40" s="860" t="s">
        <v>722</v>
      </c>
      <c r="E40" s="857" t="s">
        <v>644</v>
      </c>
      <c r="F40" s="990">
        <v>3</v>
      </c>
      <c r="G40" s="946">
        <v>11000</v>
      </c>
      <c r="H40" s="861"/>
      <c r="I40" s="861" t="s">
        <v>447</v>
      </c>
      <c r="J40" s="861"/>
      <c r="K40" s="861"/>
      <c r="L40" s="991"/>
      <c r="M40" s="860"/>
    </row>
    <row r="41" spans="1:13" ht="84" x14ac:dyDescent="0.25">
      <c r="A41" s="857" t="s">
        <v>694</v>
      </c>
      <c r="B41" s="860" t="s">
        <v>32</v>
      </c>
      <c r="C41" s="860" t="s">
        <v>716</v>
      </c>
      <c r="D41" s="866" t="s">
        <v>723</v>
      </c>
      <c r="E41" s="857" t="s">
        <v>644</v>
      </c>
      <c r="F41" s="993">
        <v>4</v>
      </c>
      <c r="G41" s="946">
        <v>6000</v>
      </c>
      <c r="H41" s="867"/>
      <c r="I41" s="867"/>
      <c r="J41" s="867"/>
      <c r="K41" s="867" t="s">
        <v>447</v>
      </c>
      <c r="L41" s="949"/>
      <c r="M41" s="866"/>
    </row>
    <row r="42" spans="1:13" ht="36" x14ac:dyDescent="0.25">
      <c r="A42" s="857" t="s">
        <v>694</v>
      </c>
      <c r="B42" s="860" t="s">
        <v>32</v>
      </c>
      <c r="C42" s="860" t="s">
        <v>716</v>
      </c>
      <c r="D42" s="866" t="s">
        <v>724</v>
      </c>
      <c r="E42" s="857" t="s">
        <v>644</v>
      </c>
      <c r="F42" s="990">
        <v>5</v>
      </c>
      <c r="G42" s="862">
        <v>8500</v>
      </c>
      <c r="H42" s="867"/>
      <c r="I42" s="867"/>
      <c r="J42" s="867"/>
      <c r="K42" s="867" t="s">
        <v>447</v>
      </c>
      <c r="L42" s="949"/>
      <c r="M42" s="866"/>
    </row>
    <row r="43" spans="1:13" ht="72" x14ac:dyDescent="0.25">
      <c r="A43" s="857" t="s">
        <v>694</v>
      </c>
      <c r="B43" s="860" t="s">
        <v>32</v>
      </c>
      <c r="C43" s="860" t="s">
        <v>716</v>
      </c>
      <c r="D43" s="866" t="s">
        <v>725</v>
      </c>
      <c r="E43" s="857" t="s">
        <v>644</v>
      </c>
      <c r="F43" s="993">
        <v>6</v>
      </c>
      <c r="G43" s="862">
        <v>3500</v>
      </c>
      <c r="H43" s="867"/>
      <c r="I43" s="867"/>
      <c r="J43" s="867"/>
      <c r="K43" s="867" t="s">
        <v>447</v>
      </c>
      <c r="L43" s="949"/>
      <c r="M43" s="866"/>
    </row>
    <row r="44" spans="1:13" ht="60" x14ac:dyDescent="0.25">
      <c r="A44" s="857" t="s">
        <v>694</v>
      </c>
      <c r="B44" s="860" t="s">
        <v>32</v>
      </c>
      <c r="C44" s="860" t="s">
        <v>716</v>
      </c>
      <c r="D44" s="866" t="s">
        <v>726</v>
      </c>
      <c r="E44" s="857" t="s">
        <v>644</v>
      </c>
      <c r="F44" s="993">
        <v>7</v>
      </c>
      <c r="G44" s="862">
        <v>7000</v>
      </c>
      <c r="H44" s="867"/>
      <c r="I44" s="867"/>
      <c r="J44" s="867"/>
      <c r="K44" s="867" t="s">
        <v>447</v>
      </c>
      <c r="L44" s="949"/>
      <c r="M44" s="866"/>
    </row>
    <row r="45" spans="1:13" ht="108" x14ac:dyDescent="0.25">
      <c r="A45" s="857" t="s">
        <v>694</v>
      </c>
      <c r="B45" s="860" t="s">
        <v>32</v>
      </c>
      <c r="C45" s="860" t="s">
        <v>716</v>
      </c>
      <c r="D45" s="866" t="s">
        <v>727</v>
      </c>
      <c r="E45" s="857" t="s">
        <v>644</v>
      </c>
      <c r="F45" s="993">
        <v>8</v>
      </c>
      <c r="G45" s="862">
        <v>18000</v>
      </c>
      <c r="H45" s="867"/>
      <c r="I45" s="867"/>
      <c r="J45" s="867"/>
      <c r="K45" s="867" t="s">
        <v>447</v>
      </c>
      <c r="L45" s="949"/>
      <c r="M45" s="866"/>
    </row>
    <row r="46" spans="1:13" ht="120" x14ac:dyDescent="0.25">
      <c r="A46" s="857" t="s">
        <v>694</v>
      </c>
      <c r="B46" s="860" t="s">
        <v>32</v>
      </c>
      <c r="C46" s="860" t="s">
        <v>716</v>
      </c>
      <c r="D46" s="866" t="s">
        <v>728</v>
      </c>
      <c r="E46" s="857" t="s">
        <v>644</v>
      </c>
      <c r="F46" s="993">
        <v>9</v>
      </c>
      <c r="G46" s="862">
        <v>10000</v>
      </c>
      <c r="H46" s="867"/>
      <c r="I46" s="867"/>
      <c r="J46" s="867"/>
      <c r="K46" s="867" t="s">
        <v>447</v>
      </c>
      <c r="L46" s="949"/>
      <c r="M46" s="866"/>
    </row>
    <row r="47" spans="1:13" x14ac:dyDescent="0.25">
      <c r="A47" s="857"/>
      <c r="B47" s="860"/>
      <c r="C47" s="860"/>
      <c r="D47" s="866"/>
      <c r="E47" s="857"/>
      <c r="F47" s="993"/>
      <c r="G47" s="862"/>
      <c r="H47" s="994"/>
      <c r="I47" s="994"/>
      <c r="J47" s="994"/>
      <c r="K47" s="995"/>
      <c r="L47" s="996"/>
      <c r="M47" s="866"/>
    </row>
    <row r="48" spans="1:13" ht="156" x14ac:dyDescent="0.25">
      <c r="A48" s="978" t="s">
        <v>705</v>
      </c>
      <c r="B48" s="860" t="s">
        <v>17</v>
      </c>
      <c r="C48" s="860" t="s">
        <v>729</v>
      </c>
      <c r="D48" s="860" t="s">
        <v>730</v>
      </c>
      <c r="E48" s="857" t="s">
        <v>446</v>
      </c>
      <c r="F48" s="990">
        <v>1</v>
      </c>
      <c r="G48" s="862">
        <v>3000</v>
      </c>
      <c r="H48" s="957"/>
      <c r="I48" s="957"/>
      <c r="J48" s="957" t="s">
        <v>485</v>
      </c>
      <c r="K48" s="957"/>
      <c r="L48" s="997"/>
      <c r="M48" s="958" t="s">
        <v>731</v>
      </c>
    </row>
    <row r="49" spans="1:13" ht="60" x14ac:dyDescent="0.25">
      <c r="A49" s="978" t="s">
        <v>705</v>
      </c>
      <c r="B49" s="860" t="s">
        <v>169</v>
      </c>
      <c r="C49" s="860" t="s">
        <v>732</v>
      </c>
      <c r="D49" s="860" t="s">
        <v>733</v>
      </c>
      <c r="E49" s="857" t="s">
        <v>446</v>
      </c>
      <c r="F49" s="990">
        <v>1</v>
      </c>
      <c r="G49" s="862">
        <v>1500</v>
      </c>
      <c r="H49" s="861" t="s">
        <v>485</v>
      </c>
      <c r="I49" s="861"/>
      <c r="J49" s="861"/>
      <c r="K49" s="861"/>
      <c r="L49" s="991"/>
      <c r="M49" s="866" t="s">
        <v>734</v>
      </c>
    </row>
    <row r="50" spans="1:13" ht="108" x14ac:dyDescent="0.25">
      <c r="A50" s="978" t="s">
        <v>705</v>
      </c>
      <c r="B50" s="860" t="s">
        <v>169</v>
      </c>
      <c r="C50" s="860" t="s">
        <v>732</v>
      </c>
      <c r="D50" s="860" t="s">
        <v>735</v>
      </c>
      <c r="E50" s="857" t="s">
        <v>446</v>
      </c>
      <c r="F50" s="990">
        <v>1</v>
      </c>
      <c r="G50" s="862">
        <v>1500</v>
      </c>
      <c r="H50" s="861"/>
      <c r="I50" s="861"/>
      <c r="J50" s="861"/>
      <c r="K50" s="861" t="s">
        <v>485</v>
      </c>
      <c r="L50" s="991"/>
      <c r="M50" s="866" t="s">
        <v>736</v>
      </c>
    </row>
    <row r="51" spans="1:13" ht="60" x14ac:dyDescent="0.25">
      <c r="A51" s="978" t="s">
        <v>705</v>
      </c>
      <c r="B51" s="860" t="s">
        <v>17</v>
      </c>
      <c r="C51" s="860" t="s">
        <v>732</v>
      </c>
      <c r="D51" s="860" t="s">
        <v>737</v>
      </c>
      <c r="E51" s="857" t="s">
        <v>446</v>
      </c>
      <c r="F51" s="990">
        <v>2</v>
      </c>
      <c r="G51" s="862">
        <v>600</v>
      </c>
      <c r="H51" s="861"/>
      <c r="I51" s="861"/>
      <c r="J51" s="861"/>
      <c r="K51" s="861" t="s">
        <v>485</v>
      </c>
      <c r="L51" s="991"/>
      <c r="M51" s="866" t="s">
        <v>738</v>
      </c>
    </row>
    <row r="52" spans="1:13" ht="72" x14ac:dyDescent="0.25">
      <c r="A52" s="978" t="s">
        <v>705</v>
      </c>
      <c r="B52" s="860" t="s">
        <v>169</v>
      </c>
      <c r="C52" s="860" t="s">
        <v>732</v>
      </c>
      <c r="D52" s="860" t="s">
        <v>739</v>
      </c>
      <c r="E52" s="857" t="s">
        <v>446</v>
      </c>
      <c r="F52" s="990">
        <v>1</v>
      </c>
      <c r="G52" s="881">
        <v>1500</v>
      </c>
      <c r="H52" s="861" t="s">
        <v>485</v>
      </c>
      <c r="I52" s="861"/>
      <c r="J52" s="861"/>
      <c r="K52" s="861"/>
      <c r="L52" s="991"/>
      <c r="M52" s="860" t="s">
        <v>740</v>
      </c>
    </row>
    <row r="53" spans="1:13" ht="72" x14ac:dyDescent="0.25">
      <c r="A53" s="857" t="s">
        <v>741</v>
      </c>
      <c r="B53" s="860" t="s">
        <v>742</v>
      </c>
      <c r="C53" s="860" t="s">
        <v>743</v>
      </c>
      <c r="D53" s="860" t="s">
        <v>744</v>
      </c>
      <c r="E53" s="857" t="s">
        <v>446</v>
      </c>
      <c r="F53" s="990">
        <v>1</v>
      </c>
      <c r="G53" s="862">
        <v>2500</v>
      </c>
      <c r="H53" s="861"/>
      <c r="I53" s="861" t="s">
        <v>485</v>
      </c>
      <c r="J53" s="861"/>
      <c r="K53" s="861"/>
      <c r="L53" s="991"/>
      <c r="M53" s="866" t="s">
        <v>745</v>
      </c>
    </row>
    <row r="54" spans="1:13" ht="120" x14ac:dyDescent="0.25">
      <c r="A54" s="857" t="s">
        <v>741</v>
      </c>
      <c r="B54" s="860" t="s">
        <v>742</v>
      </c>
      <c r="C54" s="860" t="s">
        <v>743</v>
      </c>
      <c r="D54" s="860" t="s">
        <v>746</v>
      </c>
      <c r="E54" s="857" t="s">
        <v>446</v>
      </c>
      <c r="F54" s="990">
        <v>1</v>
      </c>
      <c r="G54" s="862">
        <v>1500</v>
      </c>
      <c r="H54" s="861"/>
      <c r="I54" s="861" t="s">
        <v>485</v>
      </c>
      <c r="J54" s="861"/>
      <c r="K54" s="861"/>
      <c r="L54" s="991"/>
      <c r="M54" s="860" t="s">
        <v>747</v>
      </c>
    </row>
    <row r="55" spans="1:13" ht="60" x14ac:dyDescent="0.25">
      <c r="A55" s="857" t="s">
        <v>741</v>
      </c>
      <c r="B55" s="860" t="s">
        <v>742</v>
      </c>
      <c r="C55" s="860" t="s">
        <v>743</v>
      </c>
      <c r="D55" s="860" t="s">
        <v>733</v>
      </c>
      <c r="E55" s="857" t="s">
        <v>446</v>
      </c>
      <c r="F55" s="990">
        <v>1</v>
      </c>
      <c r="G55" s="862">
        <v>5000</v>
      </c>
      <c r="H55" s="861" t="s">
        <v>485</v>
      </c>
      <c r="I55" s="861"/>
      <c r="J55" s="861"/>
      <c r="K55" s="861"/>
      <c r="L55" s="991"/>
      <c r="M55" s="866" t="s">
        <v>748</v>
      </c>
    </row>
    <row r="56" spans="1:13" ht="60" x14ac:dyDescent="0.25">
      <c r="A56" s="857" t="s">
        <v>741</v>
      </c>
      <c r="B56" s="860" t="s">
        <v>742</v>
      </c>
      <c r="C56" s="860" t="s">
        <v>743</v>
      </c>
      <c r="D56" s="860" t="s">
        <v>749</v>
      </c>
      <c r="E56" s="857" t="s">
        <v>446</v>
      </c>
      <c r="F56" s="990">
        <v>1</v>
      </c>
      <c r="G56" s="881">
        <v>500</v>
      </c>
      <c r="H56" s="861"/>
      <c r="I56" s="861" t="s">
        <v>485</v>
      </c>
      <c r="J56" s="861"/>
      <c r="K56" s="861"/>
      <c r="L56" s="991"/>
      <c r="M56" s="860" t="s">
        <v>750</v>
      </c>
    </row>
    <row r="57" spans="1:13" ht="48" x14ac:dyDescent="0.25">
      <c r="A57" s="857" t="s">
        <v>741</v>
      </c>
      <c r="B57" s="860" t="s">
        <v>742</v>
      </c>
      <c r="C57" s="860" t="s">
        <v>743</v>
      </c>
      <c r="D57" s="860" t="s">
        <v>751</v>
      </c>
      <c r="E57" s="857" t="s">
        <v>446</v>
      </c>
      <c r="F57" s="990">
        <v>2</v>
      </c>
      <c r="G57" s="862">
        <v>350</v>
      </c>
      <c r="H57" s="861"/>
      <c r="I57" s="861" t="s">
        <v>485</v>
      </c>
      <c r="J57" s="861"/>
      <c r="K57" s="861"/>
      <c r="L57" s="991"/>
      <c r="M57" s="860" t="s">
        <v>752</v>
      </c>
    </row>
    <row r="58" spans="1:13" ht="36" x14ac:dyDescent="0.25">
      <c r="A58" s="857" t="s">
        <v>741</v>
      </c>
      <c r="B58" s="860" t="s">
        <v>753</v>
      </c>
      <c r="C58" s="860" t="s">
        <v>743</v>
      </c>
      <c r="D58" s="860" t="s">
        <v>754</v>
      </c>
      <c r="E58" s="857" t="s">
        <v>446</v>
      </c>
      <c r="F58" s="990">
        <v>2</v>
      </c>
      <c r="G58" s="862">
        <v>300</v>
      </c>
      <c r="H58" s="861"/>
      <c r="I58" s="861" t="s">
        <v>485</v>
      </c>
      <c r="J58" s="861"/>
      <c r="K58" s="861"/>
      <c r="L58" s="991"/>
      <c r="M58" s="866" t="s">
        <v>755</v>
      </c>
    </row>
    <row r="59" spans="1:13" ht="60" x14ac:dyDescent="0.25">
      <c r="A59" s="857" t="s">
        <v>741</v>
      </c>
      <c r="B59" s="860" t="s">
        <v>753</v>
      </c>
      <c r="C59" s="860" t="s">
        <v>743</v>
      </c>
      <c r="D59" s="860" t="s">
        <v>756</v>
      </c>
      <c r="E59" s="857" t="s">
        <v>446</v>
      </c>
      <c r="F59" s="990">
        <v>1</v>
      </c>
      <c r="G59" s="862">
        <v>100</v>
      </c>
      <c r="H59" s="861"/>
      <c r="I59" s="861" t="s">
        <v>485</v>
      </c>
      <c r="J59" s="861"/>
      <c r="K59" s="861"/>
      <c r="L59" s="991"/>
      <c r="M59" s="866" t="s">
        <v>757</v>
      </c>
    </row>
    <row r="60" spans="1:13" ht="60" x14ac:dyDescent="0.25">
      <c r="A60" s="857" t="s">
        <v>741</v>
      </c>
      <c r="B60" s="860" t="s">
        <v>742</v>
      </c>
      <c r="C60" s="860" t="s">
        <v>743</v>
      </c>
      <c r="D60" s="860" t="s">
        <v>758</v>
      </c>
      <c r="E60" s="857" t="s">
        <v>446</v>
      </c>
      <c r="F60" s="990">
        <v>1</v>
      </c>
      <c r="G60" s="862">
        <v>100</v>
      </c>
      <c r="H60" s="861" t="s">
        <v>485</v>
      </c>
      <c r="I60" s="861"/>
      <c r="J60" s="861"/>
      <c r="K60" s="861"/>
      <c r="L60" s="991"/>
      <c r="M60" s="866" t="s">
        <v>757</v>
      </c>
    </row>
    <row r="61" spans="1:13" ht="60" x14ac:dyDescent="0.25">
      <c r="A61" s="857" t="s">
        <v>741</v>
      </c>
      <c r="B61" s="860" t="s">
        <v>753</v>
      </c>
      <c r="C61" s="860" t="s">
        <v>743</v>
      </c>
      <c r="D61" s="860" t="s">
        <v>759</v>
      </c>
      <c r="E61" s="857" t="s">
        <v>446</v>
      </c>
      <c r="F61" s="990">
        <v>1</v>
      </c>
      <c r="G61" s="862">
        <v>250</v>
      </c>
      <c r="H61" s="861" t="s">
        <v>447</v>
      </c>
      <c r="I61" s="861"/>
      <c r="J61" s="861"/>
      <c r="K61" s="861"/>
      <c r="L61" s="991"/>
      <c r="M61" s="866" t="s">
        <v>760</v>
      </c>
    </row>
    <row r="62" spans="1:13" ht="60.75" x14ac:dyDescent="0.25">
      <c r="A62" s="998" t="s">
        <v>741</v>
      </c>
      <c r="B62" s="886" t="s">
        <v>742</v>
      </c>
      <c r="C62" s="887" t="s">
        <v>743</v>
      </c>
      <c r="D62" s="886" t="s">
        <v>761</v>
      </c>
      <c r="E62" s="904" t="s">
        <v>446</v>
      </c>
      <c r="F62" s="999">
        <v>2</v>
      </c>
      <c r="G62" s="870">
        <v>2000</v>
      </c>
      <c r="H62" s="1000" t="s">
        <v>485</v>
      </c>
      <c r="I62" s="1000"/>
      <c r="J62" s="1000"/>
      <c r="K62" s="1000"/>
      <c r="L62" s="864"/>
      <c r="M62" s="887" t="s">
        <v>750</v>
      </c>
    </row>
    <row r="63" spans="1:13" ht="60.75" x14ac:dyDescent="0.25">
      <c r="A63" s="998" t="s">
        <v>741</v>
      </c>
      <c r="B63" s="886" t="s">
        <v>753</v>
      </c>
      <c r="C63" s="887" t="s">
        <v>743</v>
      </c>
      <c r="D63" s="886" t="s">
        <v>762</v>
      </c>
      <c r="E63" s="904" t="s">
        <v>446</v>
      </c>
      <c r="F63" s="999">
        <v>1</v>
      </c>
      <c r="G63" s="870">
        <v>1500</v>
      </c>
      <c r="H63" s="1000" t="s">
        <v>485</v>
      </c>
      <c r="I63" s="1000"/>
      <c r="J63" s="1000"/>
      <c r="K63" s="1000"/>
      <c r="L63" s="864"/>
      <c r="M63" s="887" t="s">
        <v>750</v>
      </c>
    </row>
    <row r="64" spans="1:13" ht="60.75" x14ac:dyDescent="0.25">
      <c r="A64" s="998" t="s">
        <v>741</v>
      </c>
      <c r="B64" s="886" t="s">
        <v>753</v>
      </c>
      <c r="C64" s="887" t="s">
        <v>743</v>
      </c>
      <c r="D64" s="886" t="s">
        <v>763</v>
      </c>
      <c r="E64" s="904" t="s">
        <v>446</v>
      </c>
      <c r="F64" s="999">
        <v>2</v>
      </c>
      <c r="G64" s="870">
        <v>400</v>
      </c>
      <c r="H64" s="1000" t="s">
        <v>485</v>
      </c>
      <c r="I64" s="1000"/>
      <c r="J64" s="1000"/>
      <c r="K64" s="1000"/>
      <c r="L64" s="864"/>
      <c r="M64" s="887" t="s">
        <v>750</v>
      </c>
    </row>
    <row r="65" spans="1:13" ht="60.75" x14ac:dyDescent="0.25">
      <c r="A65" s="998" t="s">
        <v>741</v>
      </c>
      <c r="B65" s="886" t="s">
        <v>753</v>
      </c>
      <c r="C65" s="887" t="s">
        <v>743</v>
      </c>
      <c r="D65" s="886" t="s">
        <v>764</v>
      </c>
      <c r="E65" s="904" t="s">
        <v>446</v>
      </c>
      <c r="F65" s="999">
        <v>2</v>
      </c>
      <c r="G65" s="870">
        <v>50</v>
      </c>
      <c r="H65" s="1000" t="s">
        <v>485</v>
      </c>
      <c r="I65" s="1000"/>
      <c r="J65" s="1000"/>
      <c r="K65" s="1000"/>
      <c r="L65" s="864"/>
      <c r="M65" s="887" t="s">
        <v>750</v>
      </c>
    </row>
    <row r="66" spans="1:13" ht="48.75" x14ac:dyDescent="0.25">
      <c r="A66" s="998" t="s">
        <v>765</v>
      </c>
      <c r="B66" s="886" t="s">
        <v>753</v>
      </c>
      <c r="C66" s="887" t="s">
        <v>766</v>
      </c>
      <c r="D66" s="886" t="s">
        <v>767</v>
      </c>
      <c r="E66" s="904" t="s">
        <v>446</v>
      </c>
      <c r="F66" s="999">
        <v>2</v>
      </c>
      <c r="G66" s="870">
        <v>1500</v>
      </c>
      <c r="H66" s="1000" t="s">
        <v>485</v>
      </c>
      <c r="I66" s="1000"/>
      <c r="J66" s="1000"/>
      <c r="K66" s="1000"/>
      <c r="L66" s="864"/>
      <c r="M66" s="887" t="s">
        <v>768</v>
      </c>
    </row>
    <row r="67" spans="1:13" ht="156.75" x14ac:dyDescent="0.25">
      <c r="A67" s="998" t="s">
        <v>769</v>
      </c>
      <c r="B67" s="886" t="s">
        <v>742</v>
      </c>
      <c r="C67" s="887" t="s">
        <v>770</v>
      </c>
      <c r="D67" s="886" t="s">
        <v>771</v>
      </c>
      <c r="E67" s="904" t="s">
        <v>446</v>
      </c>
      <c r="F67" s="999">
        <v>2</v>
      </c>
      <c r="G67" s="870">
        <v>1000</v>
      </c>
      <c r="H67" s="1000"/>
      <c r="I67" s="1000"/>
      <c r="J67" s="1000"/>
      <c r="K67" s="1000" t="s">
        <v>447</v>
      </c>
      <c r="L67" s="864"/>
      <c r="M67" s="887" t="s">
        <v>772</v>
      </c>
    </row>
    <row r="68" spans="1:13" ht="120.75" x14ac:dyDescent="0.25">
      <c r="A68" s="998" t="s">
        <v>769</v>
      </c>
      <c r="B68" s="886" t="s">
        <v>753</v>
      </c>
      <c r="C68" s="887" t="s">
        <v>773</v>
      </c>
      <c r="D68" s="886" t="s">
        <v>739</v>
      </c>
      <c r="E68" s="904" t="s">
        <v>446</v>
      </c>
      <c r="F68" s="999">
        <v>1</v>
      </c>
      <c r="G68" s="870">
        <v>1500</v>
      </c>
      <c r="H68" s="1000"/>
      <c r="I68" s="1000"/>
      <c r="J68" s="1000" t="s">
        <v>485</v>
      </c>
      <c r="K68" s="1000"/>
      <c r="L68" s="864"/>
      <c r="M68" s="887" t="s">
        <v>774</v>
      </c>
    </row>
    <row r="69" spans="1:13" x14ac:dyDescent="0.25">
      <c r="A69" s="978"/>
      <c r="B69" s="979"/>
      <c r="C69" s="980"/>
      <c r="D69" s="979"/>
      <c r="E69" s="979"/>
      <c r="F69" s="979"/>
      <c r="G69" s="981"/>
      <c r="H69" s="982"/>
      <c r="I69" s="982"/>
      <c r="J69" s="982"/>
      <c r="K69" s="982"/>
      <c r="L69" s="1001"/>
      <c r="M69" s="979"/>
    </row>
    <row r="70" spans="1:13" ht="120" x14ac:dyDescent="0.25">
      <c r="A70" s="1002" t="s">
        <v>775</v>
      </c>
      <c r="B70" s="1003" t="s">
        <v>776</v>
      </c>
      <c r="C70" s="1004" t="s">
        <v>777</v>
      </c>
      <c r="D70" s="1003" t="s">
        <v>778</v>
      </c>
      <c r="E70" s="1003"/>
      <c r="F70" s="1003">
        <v>1</v>
      </c>
      <c r="G70" s="1005">
        <v>1000</v>
      </c>
      <c r="H70" s="1006"/>
      <c r="I70" s="1006"/>
      <c r="J70" s="1006"/>
      <c r="K70" s="1006" t="s">
        <v>485</v>
      </c>
      <c r="L70" s="1007"/>
      <c r="M70" s="1003"/>
    </row>
    <row r="71" spans="1:13" x14ac:dyDescent="0.25">
      <c r="A71" s="978"/>
      <c r="B71" s="979"/>
      <c r="C71" s="980"/>
      <c r="D71" s="979"/>
      <c r="E71" s="979"/>
      <c r="F71" s="979"/>
      <c r="G71" s="981"/>
      <c r="H71" s="982"/>
      <c r="I71" s="982"/>
      <c r="J71" s="982"/>
      <c r="K71" s="982"/>
      <c r="L71" s="1001"/>
      <c r="M71" s="979"/>
    </row>
    <row r="72" spans="1:13" ht="84" x14ac:dyDescent="0.25">
      <c r="A72" s="857" t="s">
        <v>694</v>
      </c>
      <c r="B72" s="860" t="s">
        <v>23</v>
      </c>
      <c r="C72" s="859" t="s">
        <v>779</v>
      </c>
      <c r="D72" s="860" t="s">
        <v>780</v>
      </c>
      <c r="E72" s="860" t="s">
        <v>411</v>
      </c>
      <c r="F72" s="860">
        <v>1</v>
      </c>
      <c r="G72" s="925">
        <v>20000</v>
      </c>
      <c r="H72" s="861" t="s">
        <v>447</v>
      </c>
      <c r="I72" s="861" t="s">
        <v>447</v>
      </c>
      <c r="J72" s="861"/>
      <c r="K72" s="861"/>
      <c r="L72" s="991"/>
      <c r="M72" s="860"/>
    </row>
    <row r="73" spans="1:13" ht="48" x14ac:dyDescent="0.25">
      <c r="A73" s="857" t="s">
        <v>694</v>
      </c>
      <c r="B73" s="860" t="s">
        <v>23</v>
      </c>
      <c r="C73" s="859" t="s">
        <v>779</v>
      </c>
      <c r="D73" s="866" t="s">
        <v>781</v>
      </c>
      <c r="E73" s="866" t="s">
        <v>411</v>
      </c>
      <c r="F73" s="866">
        <v>3</v>
      </c>
      <c r="G73" s="925">
        <v>8000</v>
      </c>
      <c r="H73" s="867"/>
      <c r="I73" s="867"/>
      <c r="J73" s="867"/>
      <c r="K73" s="867" t="s">
        <v>447</v>
      </c>
      <c r="L73" s="949"/>
      <c r="M73" s="866"/>
    </row>
    <row r="74" spans="1:13" ht="96.75" x14ac:dyDescent="0.25">
      <c r="A74" s="857" t="s">
        <v>694</v>
      </c>
      <c r="B74" s="860" t="s">
        <v>23</v>
      </c>
      <c r="C74" s="859" t="s">
        <v>779</v>
      </c>
      <c r="D74" s="1008" t="s">
        <v>782</v>
      </c>
      <c r="E74" s="860" t="s">
        <v>411</v>
      </c>
      <c r="F74" s="860">
        <v>2</v>
      </c>
      <c r="G74" s="925">
        <v>12000</v>
      </c>
      <c r="H74" s="861"/>
      <c r="I74" s="861"/>
      <c r="J74" s="861"/>
      <c r="K74" s="861" t="s">
        <v>447</v>
      </c>
      <c r="L74" s="991"/>
      <c r="M74" s="860"/>
    </row>
    <row r="75" spans="1:13" ht="72.75" x14ac:dyDescent="0.25">
      <c r="A75" s="857" t="s">
        <v>694</v>
      </c>
      <c r="B75" s="860" t="s">
        <v>23</v>
      </c>
      <c r="C75" s="859" t="s">
        <v>779</v>
      </c>
      <c r="D75" s="1008" t="s">
        <v>783</v>
      </c>
      <c r="E75" s="866" t="s">
        <v>411</v>
      </c>
      <c r="F75" s="866">
        <v>4</v>
      </c>
      <c r="G75" s="925">
        <v>2000</v>
      </c>
      <c r="H75" s="867"/>
      <c r="I75" s="867"/>
      <c r="J75" s="867"/>
      <c r="K75" s="867" t="s">
        <v>447</v>
      </c>
      <c r="L75" s="949"/>
      <c r="M75" s="866"/>
    </row>
    <row r="76" spans="1:13" ht="96.75" x14ac:dyDescent="0.25">
      <c r="A76" s="857" t="s">
        <v>694</v>
      </c>
      <c r="B76" s="860" t="s">
        <v>23</v>
      </c>
      <c r="C76" s="859" t="s">
        <v>779</v>
      </c>
      <c r="D76" s="1009" t="s">
        <v>784</v>
      </c>
      <c r="E76" s="866" t="s">
        <v>411</v>
      </c>
      <c r="F76" s="878">
        <v>5</v>
      </c>
      <c r="G76" s="925">
        <v>400</v>
      </c>
      <c r="H76" s="867"/>
      <c r="I76" s="867"/>
      <c r="J76" s="867"/>
      <c r="K76" s="867" t="s">
        <v>447</v>
      </c>
      <c r="L76" s="949"/>
      <c r="M76" s="866"/>
    </row>
    <row r="77" spans="1:13" x14ac:dyDescent="0.25">
      <c r="A77" s="857"/>
      <c r="B77" s="860"/>
      <c r="C77" s="859"/>
      <c r="D77" s="1010"/>
      <c r="E77" s="866"/>
      <c r="F77" s="878"/>
      <c r="G77" s="925"/>
      <c r="H77" s="867"/>
      <c r="I77" s="867"/>
      <c r="J77" s="867"/>
      <c r="K77" s="867"/>
      <c r="L77" s="949"/>
      <c r="M77" s="866"/>
    </row>
    <row r="78" spans="1:13" ht="60" x14ac:dyDescent="0.25">
      <c r="A78" s="1011" t="s">
        <v>705</v>
      </c>
      <c r="B78" s="1012" t="s">
        <v>785</v>
      </c>
      <c r="C78" s="1013" t="s">
        <v>696</v>
      </c>
      <c r="D78" s="1012" t="s">
        <v>786</v>
      </c>
      <c r="E78" s="1012" t="s">
        <v>787</v>
      </c>
      <c r="F78" s="1012">
        <v>1</v>
      </c>
      <c r="G78" s="1014" t="s">
        <v>788</v>
      </c>
      <c r="H78" s="1015"/>
      <c r="I78" s="1015" t="s">
        <v>485</v>
      </c>
      <c r="J78" s="1015"/>
      <c r="K78" s="1015"/>
      <c r="L78" s="1016"/>
      <c r="M78" s="1012"/>
    </row>
    <row r="79" spans="1:13" x14ac:dyDescent="0.25">
      <c r="A79" s="1017"/>
      <c r="B79" s="1018"/>
      <c r="C79" s="1019"/>
      <c r="D79" s="1018"/>
      <c r="E79" s="1018"/>
      <c r="F79" s="1018"/>
      <c r="G79" s="1020"/>
      <c r="H79" s="1021"/>
      <c r="I79" s="1021"/>
      <c r="J79" s="1021"/>
      <c r="K79" s="1021"/>
      <c r="L79" s="1022"/>
      <c r="M79" s="1018"/>
    </row>
    <row r="80" spans="1:13" ht="228" x14ac:dyDescent="0.25">
      <c r="A80" s="978" t="s">
        <v>705</v>
      </c>
      <c r="B80" s="1003" t="s">
        <v>789</v>
      </c>
      <c r="C80" s="1004" t="s">
        <v>790</v>
      </c>
      <c r="D80" s="1003" t="s">
        <v>791</v>
      </c>
      <c r="E80" s="1003" t="s">
        <v>566</v>
      </c>
      <c r="F80" s="1003">
        <v>1</v>
      </c>
      <c r="G80" s="1005"/>
      <c r="H80" s="1006" t="s">
        <v>447</v>
      </c>
      <c r="I80" s="1006"/>
      <c r="J80" s="1006" t="s">
        <v>447</v>
      </c>
      <c r="K80" s="1006"/>
      <c r="L80" s="1007"/>
      <c r="M80" s="1003" t="s">
        <v>792</v>
      </c>
    </row>
    <row r="81" spans="1:13" ht="228" x14ac:dyDescent="0.25">
      <c r="A81" s="978" t="s">
        <v>705</v>
      </c>
      <c r="B81" s="1003" t="s">
        <v>789</v>
      </c>
      <c r="C81" s="1004" t="s">
        <v>790</v>
      </c>
      <c r="D81" s="1003" t="s">
        <v>791</v>
      </c>
      <c r="E81" s="1003" t="s">
        <v>566</v>
      </c>
      <c r="F81" s="1003">
        <v>2</v>
      </c>
      <c r="G81" s="1005"/>
      <c r="H81" s="1006" t="s">
        <v>447</v>
      </c>
      <c r="I81" s="1006"/>
      <c r="J81" s="1006" t="s">
        <v>447</v>
      </c>
      <c r="K81" s="1006"/>
      <c r="L81" s="1007"/>
      <c r="M81" s="1003" t="s">
        <v>792</v>
      </c>
    </row>
    <row r="82" spans="1:13" ht="132" x14ac:dyDescent="0.25">
      <c r="A82" s="978" t="s">
        <v>705</v>
      </c>
      <c r="B82" s="1003" t="s">
        <v>789</v>
      </c>
      <c r="C82" s="1004" t="s">
        <v>790</v>
      </c>
      <c r="D82" s="1003" t="s">
        <v>793</v>
      </c>
      <c r="E82" s="1003" t="s">
        <v>566</v>
      </c>
      <c r="F82" s="1003">
        <v>11</v>
      </c>
      <c r="G82" s="1005"/>
      <c r="H82" s="1006"/>
      <c r="I82" s="1006"/>
      <c r="J82" s="1006" t="s">
        <v>485</v>
      </c>
      <c r="K82" s="1006"/>
      <c r="L82" s="1007"/>
      <c r="M82" s="1003" t="s">
        <v>792</v>
      </c>
    </row>
    <row r="83" spans="1:13" ht="168" x14ac:dyDescent="0.25">
      <c r="A83" s="978" t="s">
        <v>705</v>
      </c>
      <c r="B83" s="1003" t="s">
        <v>789</v>
      </c>
      <c r="C83" s="1004" t="s">
        <v>790</v>
      </c>
      <c r="D83" s="1003" t="s">
        <v>794</v>
      </c>
      <c r="E83" s="1003" t="s">
        <v>566</v>
      </c>
      <c r="F83" s="1003">
        <v>10</v>
      </c>
      <c r="G83" s="1005"/>
      <c r="H83" s="1006"/>
      <c r="I83" s="1006"/>
      <c r="J83" s="1006" t="s">
        <v>447</v>
      </c>
      <c r="K83" s="1006"/>
      <c r="L83" s="1007"/>
      <c r="M83" s="1003" t="s">
        <v>792</v>
      </c>
    </row>
    <row r="84" spans="1:13" ht="144" x14ac:dyDescent="0.25">
      <c r="A84" s="978" t="s">
        <v>705</v>
      </c>
      <c r="B84" s="1003" t="s">
        <v>789</v>
      </c>
      <c r="C84" s="1004" t="s">
        <v>790</v>
      </c>
      <c r="D84" s="1003" t="s">
        <v>795</v>
      </c>
      <c r="E84" s="1003" t="s">
        <v>566</v>
      </c>
      <c r="F84" s="1023">
        <v>8</v>
      </c>
      <c r="G84" s="1005"/>
      <c r="H84" s="1006" t="s">
        <v>447</v>
      </c>
      <c r="I84" s="1006"/>
      <c r="J84" s="1006" t="s">
        <v>447</v>
      </c>
      <c r="K84" s="1006"/>
      <c r="L84" s="1007"/>
      <c r="M84" s="1003" t="s">
        <v>792</v>
      </c>
    </row>
    <row r="85" spans="1:13" ht="156" x14ac:dyDescent="0.25">
      <c r="A85" s="978" t="s">
        <v>705</v>
      </c>
      <c r="B85" s="1003" t="s">
        <v>789</v>
      </c>
      <c r="C85" s="1004" t="s">
        <v>790</v>
      </c>
      <c r="D85" s="1003" t="s">
        <v>796</v>
      </c>
      <c r="E85" s="1003" t="s">
        <v>566</v>
      </c>
      <c r="F85" s="1023">
        <v>9</v>
      </c>
      <c r="G85" s="1005"/>
      <c r="H85" s="1006" t="s">
        <v>447</v>
      </c>
      <c r="I85" s="1006"/>
      <c r="J85" s="1006" t="s">
        <v>447</v>
      </c>
      <c r="K85" s="1006"/>
      <c r="L85" s="1007"/>
      <c r="M85" s="1003" t="s">
        <v>792</v>
      </c>
    </row>
    <row r="86" spans="1:13" ht="120" x14ac:dyDescent="0.25">
      <c r="A86" s="978" t="s">
        <v>705</v>
      </c>
      <c r="B86" s="1003" t="s">
        <v>789</v>
      </c>
      <c r="C86" s="1004" t="s">
        <v>790</v>
      </c>
      <c r="D86" s="1003" t="s">
        <v>797</v>
      </c>
      <c r="E86" s="1003" t="s">
        <v>566</v>
      </c>
      <c r="F86" s="1003">
        <v>6</v>
      </c>
      <c r="G86" s="1005">
        <v>15000</v>
      </c>
      <c r="H86" s="1006" t="s">
        <v>447</v>
      </c>
      <c r="I86" s="1006" t="s">
        <v>447</v>
      </c>
      <c r="J86" s="1006"/>
      <c r="K86" s="1006" t="s">
        <v>447</v>
      </c>
      <c r="L86" s="1007"/>
      <c r="M86" s="1003" t="s">
        <v>798</v>
      </c>
    </row>
    <row r="87" spans="1:13" ht="60" x14ac:dyDescent="0.25">
      <c r="A87" s="978" t="s">
        <v>705</v>
      </c>
      <c r="B87" s="1003" t="s">
        <v>789</v>
      </c>
      <c r="C87" s="1004" t="s">
        <v>790</v>
      </c>
      <c r="D87" s="1003" t="s">
        <v>799</v>
      </c>
      <c r="E87" s="1003" t="s">
        <v>566</v>
      </c>
      <c r="F87" s="1003">
        <v>7</v>
      </c>
      <c r="G87" s="1005"/>
      <c r="H87" s="1006"/>
      <c r="I87" s="1006" t="s">
        <v>447</v>
      </c>
      <c r="J87" s="1006"/>
      <c r="K87" s="1006"/>
      <c r="L87" s="1007"/>
      <c r="M87" s="1003" t="s">
        <v>486</v>
      </c>
    </row>
    <row r="88" spans="1:13" ht="60" x14ac:dyDescent="0.25">
      <c r="A88" s="978" t="s">
        <v>705</v>
      </c>
      <c r="B88" s="1003" t="s">
        <v>789</v>
      </c>
      <c r="C88" s="1004" t="s">
        <v>790</v>
      </c>
      <c r="D88" s="1003" t="s">
        <v>800</v>
      </c>
      <c r="E88" s="1003" t="s">
        <v>566</v>
      </c>
      <c r="F88" s="1003">
        <v>4</v>
      </c>
      <c r="G88" s="1005"/>
      <c r="H88" s="1006"/>
      <c r="I88" s="1006" t="s">
        <v>447</v>
      </c>
      <c r="J88" s="1006"/>
      <c r="K88" s="1006" t="s">
        <v>447</v>
      </c>
      <c r="L88" s="1007"/>
      <c r="M88" s="1003" t="s">
        <v>486</v>
      </c>
    </row>
    <row r="89" spans="1:13" ht="60" x14ac:dyDescent="0.25">
      <c r="A89" s="978" t="s">
        <v>705</v>
      </c>
      <c r="B89" s="1003" t="s">
        <v>789</v>
      </c>
      <c r="C89" s="1004" t="s">
        <v>790</v>
      </c>
      <c r="D89" s="1003" t="s">
        <v>801</v>
      </c>
      <c r="E89" s="1003" t="s">
        <v>566</v>
      </c>
      <c r="F89" s="1003">
        <v>5</v>
      </c>
      <c r="G89" s="1005"/>
      <c r="H89" s="1006"/>
      <c r="I89" s="1006" t="s">
        <v>447</v>
      </c>
      <c r="J89" s="1006"/>
      <c r="K89" s="1006" t="s">
        <v>447</v>
      </c>
      <c r="L89" s="1007"/>
      <c r="M89" s="1003" t="s">
        <v>486</v>
      </c>
    </row>
    <row r="90" spans="1:13" ht="180" x14ac:dyDescent="0.25">
      <c r="A90" s="978" t="s">
        <v>705</v>
      </c>
      <c r="B90" s="1003" t="s">
        <v>789</v>
      </c>
      <c r="C90" s="1004" t="s">
        <v>790</v>
      </c>
      <c r="D90" s="1003" t="s">
        <v>802</v>
      </c>
      <c r="E90" s="1003" t="s">
        <v>566</v>
      </c>
      <c r="F90" s="1003">
        <v>3</v>
      </c>
      <c r="G90" s="1005"/>
      <c r="H90" s="1006"/>
      <c r="I90" s="1006" t="s">
        <v>447</v>
      </c>
      <c r="J90" s="1006"/>
      <c r="K90" s="1006" t="s">
        <v>447</v>
      </c>
      <c r="L90" s="1007"/>
      <c r="M90" s="1003" t="s">
        <v>486</v>
      </c>
    </row>
    <row r="91" spans="1:13" ht="60" x14ac:dyDescent="0.25">
      <c r="A91" s="978" t="s">
        <v>705</v>
      </c>
      <c r="B91" s="1003" t="s">
        <v>789</v>
      </c>
      <c r="C91" s="1004" t="s">
        <v>790</v>
      </c>
      <c r="D91" s="1003" t="s">
        <v>803</v>
      </c>
      <c r="E91" s="1003" t="s">
        <v>566</v>
      </c>
      <c r="F91" s="1023">
        <v>12</v>
      </c>
      <c r="G91" s="1005"/>
      <c r="H91" s="1006"/>
      <c r="I91" s="1006"/>
      <c r="J91" s="1006" t="s">
        <v>447</v>
      </c>
      <c r="K91" s="1006"/>
      <c r="L91" s="1007"/>
      <c r="M91" s="1003" t="s">
        <v>792</v>
      </c>
    </row>
    <row r="92" spans="1:13" ht="60" x14ac:dyDescent="0.25">
      <c r="A92" s="978" t="s">
        <v>705</v>
      </c>
      <c r="B92" s="1003" t="s">
        <v>789</v>
      </c>
      <c r="C92" s="1004" t="s">
        <v>790</v>
      </c>
      <c r="D92" s="1003" t="s">
        <v>803</v>
      </c>
      <c r="E92" s="1003" t="s">
        <v>566</v>
      </c>
      <c r="F92" s="1023">
        <v>13</v>
      </c>
      <c r="G92" s="1005"/>
      <c r="H92" s="1006"/>
      <c r="I92" s="1006"/>
      <c r="J92" s="1006" t="s">
        <v>447</v>
      </c>
      <c r="K92" s="1006"/>
      <c r="L92" s="1007"/>
      <c r="M92" s="1003" t="s">
        <v>792</v>
      </c>
    </row>
    <row r="93" spans="1:13" ht="168" x14ac:dyDescent="0.25">
      <c r="A93" s="978" t="s">
        <v>705</v>
      </c>
      <c r="B93" s="1003" t="s">
        <v>789</v>
      </c>
      <c r="C93" s="1004" t="s">
        <v>790</v>
      </c>
      <c r="D93" s="1003" t="s">
        <v>804</v>
      </c>
      <c r="E93" s="1003" t="s">
        <v>566</v>
      </c>
      <c r="F93" s="1023">
        <v>14</v>
      </c>
      <c r="G93" s="1005"/>
      <c r="H93" s="1006"/>
      <c r="I93" s="1006"/>
      <c r="J93" s="1006" t="s">
        <v>447</v>
      </c>
      <c r="K93" s="1006"/>
      <c r="L93" s="1007"/>
      <c r="M93" s="1003" t="s">
        <v>805</v>
      </c>
    </row>
    <row r="94" spans="1:13" ht="168" x14ac:dyDescent="0.25">
      <c r="A94" s="978" t="s">
        <v>705</v>
      </c>
      <c r="B94" s="1003" t="s">
        <v>789</v>
      </c>
      <c r="C94" s="1004" t="s">
        <v>790</v>
      </c>
      <c r="D94" s="1003" t="s">
        <v>804</v>
      </c>
      <c r="E94" s="1003" t="s">
        <v>566</v>
      </c>
      <c r="F94" s="1023">
        <v>15</v>
      </c>
      <c r="G94" s="1005"/>
      <c r="H94" s="1006"/>
      <c r="I94" s="1006"/>
      <c r="J94" s="1006" t="s">
        <v>447</v>
      </c>
      <c r="K94" s="1006"/>
      <c r="L94" s="1007"/>
      <c r="M94" s="1003" t="s">
        <v>805</v>
      </c>
    </row>
    <row r="95" spans="1:13" ht="168" x14ac:dyDescent="0.25">
      <c r="A95" s="978" t="s">
        <v>705</v>
      </c>
      <c r="B95" s="1003" t="s">
        <v>789</v>
      </c>
      <c r="C95" s="1004" t="s">
        <v>790</v>
      </c>
      <c r="D95" s="1003" t="s">
        <v>804</v>
      </c>
      <c r="E95" s="1003" t="s">
        <v>566</v>
      </c>
      <c r="F95" s="1023">
        <v>16</v>
      </c>
      <c r="G95" s="1005"/>
      <c r="H95" s="1006"/>
      <c r="I95" s="1006"/>
      <c r="J95" s="1006" t="s">
        <v>447</v>
      </c>
      <c r="K95" s="1006"/>
      <c r="L95" s="1007"/>
      <c r="M95" s="1003" t="s">
        <v>805</v>
      </c>
    </row>
    <row r="96" spans="1:13" ht="168" x14ac:dyDescent="0.25">
      <c r="A96" s="978" t="s">
        <v>705</v>
      </c>
      <c r="B96" s="1003" t="s">
        <v>789</v>
      </c>
      <c r="C96" s="1004" t="s">
        <v>790</v>
      </c>
      <c r="D96" s="1003" t="s">
        <v>804</v>
      </c>
      <c r="E96" s="1003" t="s">
        <v>566</v>
      </c>
      <c r="F96" s="1023">
        <v>17</v>
      </c>
      <c r="G96" s="1005"/>
      <c r="H96" s="1006"/>
      <c r="I96" s="1006"/>
      <c r="J96" s="1006" t="s">
        <v>447</v>
      </c>
      <c r="K96" s="1006"/>
      <c r="L96" s="1007"/>
      <c r="M96" s="1003" t="s">
        <v>805</v>
      </c>
    </row>
    <row r="97" spans="1:15" x14ac:dyDescent="0.25">
      <c r="A97" s="1017"/>
      <c r="B97" s="1018"/>
      <c r="C97" s="1019"/>
      <c r="D97" s="1018"/>
      <c r="E97" s="1018"/>
      <c r="F97" s="1018"/>
      <c r="G97" s="1020"/>
      <c r="H97" s="1021"/>
      <c r="I97" s="1021"/>
      <c r="J97" s="1021"/>
      <c r="K97" s="1021"/>
      <c r="L97" s="1022"/>
      <c r="M97" s="1018"/>
    </row>
    <row r="98" spans="1:15" ht="47.25" x14ac:dyDescent="0.25">
      <c r="A98" s="1024" t="s">
        <v>694</v>
      </c>
      <c r="B98" s="1025" t="s">
        <v>806</v>
      </c>
      <c r="C98" s="1025" t="s">
        <v>807</v>
      </c>
      <c r="D98" s="1025" t="s">
        <v>808</v>
      </c>
      <c r="E98" s="1025" t="s">
        <v>809</v>
      </c>
      <c r="F98" s="1025">
        <v>1</v>
      </c>
      <c r="G98" s="1026">
        <v>7050</v>
      </c>
      <c r="H98" s="1027"/>
      <c r="I98" s="1027"/>
      <c r="J98" s="1027"/>
      <c r="K98" s="1027" t="s">
        <v>485</v>
      </c>
      <c r="L98" s="1028"/>
      <c r="M98" s="1025"/>
    </row>
    <row r="99" spans="1:15" x14ac:dyDescent="0.25">
      <c r="A99" s="1017"/>
      <c r="B99" s="1018"/>
      <c r="C99" s="1019"/>
      <c r="D99" s="1018"/>
      <c r="E99" s="1018"/>
      <c r="F99" s="1018"/>
      <c r="G99" s="1020"/>
      <c r="H99" s="1021"/>
      <c r="I99" s="1021"/>
      <c r="J99" s="1021"/>
      <c r="K99" s="1021"/>
      <c r="L99" s="1022"/>
      <c r="M99" s="1018"/>
    </row>
    <row r="100" spans="1:15" ht="252" x14ac:dyDescent="0.25">
      <c r="A100" s="974" t="s">
        <v>694</v>
      </c>
      <c r="B100" s="974" t="s">
        <v>23</v>
      </c>
      <c r="C100" s="860" t="s">
        <v>716</v>
      </c>
      <c r="D100" s="974" t="s">
        <v>810</v>
      </c>
      <c r="E100" s="904" t="s">
        <v>446</v>
      </c>
      <c r="F100" s="1029">
        <v>1</v>
      </c>
      <c r="G100" s="1030"/>
      <c r="H100" s="974"/>
      <c r="I100" s="1030" t="s">
        <v>447</v>
      </c>
      <c r="J100" s="974"/>
      <c r="K100" s="974"/>
      <c r="L100" s="1030">
        <v>55200</v>
      </c>
      <c r="M100" s="992" t="s">
        <v>811</v>
      </c>
      <c r="N100" s="974" t="s">
        <v>812</v>
      </c>
      <c r="O100" s="974" t="s">
        <v>813</v>
      </c>
    </row>
    <row r="101" spans="1:15" ht="168" x14ac:dyDescent="0.25">
      <c r="A101" s="974" t="s">
        <v>694</v>
      </c>
      <c r="B101" s="974" t="s">
        <v>23</v>
      </c>
      <c r="C101" s="860" t="s">
        <v>716</v>
      </c>
      <c r="D101" s="974" t="s">
        <v>814</v>
      </c>
      <c r="E101" s="904" t="s">
        <v>446</v>
      </c>
      <c r="F101" s="1029">
        <v>1</v>
      </c>
      <c r="G101" s="1030">
        <v>74531</v>
      </c>
      <c r="H101" s="974"/>
      <c r="I101" s="1030" t="s">
        <v>447</v>
      </c>
      <c r="J101" s="974"/>
      <c r="K101" s="974"/>
      <c r="L101" s="1030"/>
      <c r="M101" s="974" t="s">
        <v>815</v>
      </c>
      <c r="N101" s="974" t="s">
        <v>816</v>
      </c>
      <c r="O101" s="886"/>
    </row>
    <row r="102" spans="1:15" ht="96" x14ac:dyDescent="0.25">
      <c r="A102" s="974" t="s">
        <v>694</v>
      </c>
      <c r="B102" s="974" t="s">
        <v>23</v>
      </c>
      <c r="C102" s="860" t="s">
        <v>716</v>
      </c>
      <c r="D102" s="974" t="s">
        <v>817</v>
      </c>
      <c r="E102" s="904" t="s">
        <v>446</v>
      </c>
      <c r="F102" s="1029"/>
      <c r="G102" s="1030">
        <v>20000</v>
      </c>
      <c r="H102" s="974"/>
      <c r="I102" s="1030" t="s">
        <v>447</v>
      </c>
      <c r="J102" s="974"/>
      <c r="K102" s="974"/>
      <c r="L102" s="1031"/>
      <c r="M102" s="1091" t="s">
        <v>818</v>
      </c>
      <c r="N102" s="1092"/>
      <c r="O102" s="1093"/>
    </row>
    <row r="103" spans="1:15" x14ac:dyDescent="0.25">
      <c r="A103" s="1017"/>
      <c r="B103" s="1018"/>
      <c r="C103" s="1019"/>
      <c r="D103" s="1018"/>
      <c r="E103" s="1018"/>
      <c r="F103" s="1018"/>
      <c r="G103" s="1020"/>
      <c r="H103" s="1021"/>
      <c r="I103" s="1021"/>
      <c r="J103" s="1021"/>
      <c r="K103" s="1021"/>
      <c r="L103" s="1022"/>
      <c r="M103" s="1018"/>
    </row>
    <row r="104" spans="1:15" ht="144" x14ac:dyDescent="0.25">
      <c r="A104" s="857" t="s">
        <v>775</v>
      </c>
      <c r="B104" s="860" t="s">
        <v>538</v>
      </c>
      <c r="C104" s="860" t="s">
        <v>819</v>
      </c>
      <c r="D104" s="860" t="s">
        <v>820</v>
      </c>
      <c r="E104" s="857" t="s">
        <v>821</v>
      </c>
      <c r="F104" s="990">
        <v>1</v>
      </c>
      <c r="G104" s="1032">
        <v>40000</v>
      </c>
      <c r="H104" s="861"/>
      <c r="I104" s="861" t="s">
        <v>447</v>
      </c>
      <c r="J104" s="861"/>
      <c r="K104" s="861"/>
      <c r="L104" s="991"/>
      <c r="M104" s="860"/>
    </row>
    <row r="105" spans="1:15" ht="144" x14ac:dyDescent="0.25">
      <c r="A105" s="857" t="s">
        <v>775</v>
      </c>
      <c r="B105" s="860" t="s">
        <v>538</v>
      </c>
      <c r="C105" s="860" t="s">
        <v>819</v>
      </c>
      <c r="D105" s="860" t="s">
        <v>822</v>
      </c>
      <c r="E105" s="857" t="s">
        <v>821</v>
      </c>
      <c r="F105" s="990">
        <v>1</v>
      </c>
      <c r="G105" s="1032">
        <v>15000</v>
      </c>
      <c r="H105" s="861"/>
      <c r="I105" s="861"/>
      <c r="J105" s="861"/>
      <c r="K105" s="861" t="s">
        <v>447</v>
      </c>
      <c r="L105" s="991"/>
      <c r="M105" s="860" t="s">
        <v>823</v>
      </c>
    </row>
    <row r="106" spans="1:15" ht="72" x14ac:dyDescent="0.25">
      <c r="A106" s="857" t="s">
        <v>775</v>
      </c>
      <c r="B106" s="866" t="s">
        <v>538</v>
      </c>
      <c r="C106" s="860" t="s">
        <v>819</v>
      </c>
      <c r="D106" s="866" t="s">
        <v>824</v>
      </c>
      <c r="E106" s="1033" t="s">
        <v>825</v>
      </c>
      <c r="F106" s="993">
        <v>2</v>
      </c>
      <c r="G106" s="1032">
        <v>20000</v>
      </c>
      <c r="H106" s="867"/>
      <c r="I106" s="867" t="s">
        <v>447</v>
      </c>
      <c r="J106" s="867"/>
      <c r="K106" s="867"/>
      <c r="L106" s="949"/>
      <c r="M106" s="866"/>
    </row>
    <row r="107" spans="1:15" ht="120" x14ac:dyDescent="0.25">
      <c r="A107" s="857" t="s">
        <v>775</v>
      </c>
      <c r="B107" s="866" t="s">
        <v>538</v>
      </c>
      <c r="C107" s="860" t="s">
        <v>819</v>
      </c>
      <c r="D107" s="866" t="s">
        <v>826</v>
      </c>
      <c r="E107" s="1033" t="s">
        <v>827</v>
      </c>
      <c r="F107" s="993">
        <v>1</v>
      </c>
      <c r="G107" s="1032">
        <v>2500</v>
      </c>
      <c r="H107" s="867"/>
      <c r="I107" s="867" t="s">
        <v>447</v>
      </c>
      <c r="J107" s="867"/>
      <c r="K107" s="867"/>
      <c r="L107" s="949"/>
      <c r="M107" s="866"/>
    </row>
    <row r="108" spans="1:15" ht="84" x14ac:dyDescent="0.25">
      <c r="A108" s="857" t="s">
        <v>775</v>
      </c>
      <c r="B108" s="866" t="s">
        <v>538</v>
      </c>
      <c r="C108" s="860" t="s">
        <v>819</v>
      </c>
      <c r="D108" s="866" t="s">
        <v>828</v>
      </c>
      <c r="E108" s="1033" t="s">
        <v>829</v>
      </c>
      <c r="F108" s="993">
        <v>2</v>
      </c>
      <c r="G108" s="1032">
        <v>4800</v>
      </c>
      <c r="H108" s="867"/>
      <c r="I108" s="867"/>
      <c r="J108" s="867"/>
      <c r="K108" s="867"/>
      <c r="L108" s="949"/>
      <c r="M108" s="866"/>
    </row>
    <row r="109" spans="1:15" ht="72" x14ac:dyDescent="0.25">
      <c r="A109" s="857" t="s">
        <v>775</v>
      </c>
      <c r="B109" s="866" t="s">
        <v>538</v>
      </c>
      <c r="C109" s="860" t="s">
        <v>819</v>
      </c>
      <c r="D109" s="866" t="s">
        <v>830</v>
      </c>
      <c r="E109" s="1033" t="s">
        <v>831</v>
      </c>
      <c r="F109" s="993">
        <v>3</v>
      </c>
      <c r="G109" s="1032">
        <v>20000</v>
      </c>
      <c r="H109" s="867"/>
      <c r="I109" s="867" t="s">
        <v>485</v>
      </c>
      <c r="J109" s="867"/>
      <c r="K109" s="867"/>
      <c r="L109" s="949"/>
      <c r="M109" s="860"/>
    </row>
    <row r="110" spans="1:15" ht="84" x14ac:dyDescent="0.25">
      <c r="A110" s="857" t="s">
        <v>775</v>
      </c>
      <c r="B110" s="860" t="s">
        <v>23</v>
      </c>
      <c r="C110" s="860" t="s">
        <v>819</v>
      </c>
      <c r="D110" s="860" t="s">
        <v>832</v>
      </c>
      <c r="E110" s="857" t="s">
        <v>829</v>
      </c>
      <c r="F110" s="993">
        <v>2</v>
      </c>
      <c r="G110" s="1032">
        <v>4000</v>
      </c>
      <c r="H110" s="861"/>
      <c r="I110" s="861"/>
      <c r="J110" s="861"/>
      <c r="K110" s="861"/>
      <c r="L110" s="991"/>
      <c r="M110" s="860"/>
    </row>
    <row r="111" spans="1:15" ht="144" x14ac:dyDescent="0.25">
      <c r="A111" s="857" t="s">
        <v>775</v>
      </c>
      <c r="B111" s="866" t="s">
        <v>23</v>
      </c>
      <c r="C111" s="860" t="s">
        <v>819</v>
      </c>
      <c r="D111" s="866" t="s">
        <v>833</v>
      </c>
      <c r="E111" s="1033" t="s">
        <v>821</v>
      </c>
      <c r="F111" s="993">
        <v>1</v>
      </c>
      <c r="G111" s="1032">
        <v>50000</v>
      </c>
      <c r="H111" s="867"/>
      <c r="I111" s="867" t="s">
        <v>447</v>
      </c>
      <c r="J111" s="867"/>
      <c r="K111" s="867"/>
      <c r="L111" s="949"/>
      <c r="M111" s="866"/>
    </row>
    <row r="112" spans="1:15" ht="84" x14ac:dyDescent="0.25">
      <c r="A112" s="857" t="s">
        <v>775</v>
      </c>
      <c r="B112" s="860" t="s">
        <v>23</v>
      </c>
      <c r="C112" s="860" t="s">
        <v>819</v>
      </c>
      <c r="D112" s="860" t="s">
        <v>834</v>
      </c>
      <c r="E112" s="857" t="s">
        <v>827</v>
      </c>
      <c r="F112" s="990">
        <v>1</v>
      </c>
      <c r="G112" s="1034">
        <v>2000</v>
      </c>
      <c r="H112" s="861"/>
      <c r="I112" s="861" t="s">
        <v>447</v>
      </c>
      <c r="J112" s="861"/>
      <c r="K112" s="861"/>
      <c r="L112" s="991"/>
      <c r="M112" s="860"/>
    </row>
    <row r="113" spans="1:13" ht="60" x14ac:dyDescent="0.25">
      <c r="A113" s="857" t="s">
        <v>775</v>
      </c>
      <c r="B113" s="860" t="s">
        <v>23</v>
      </c>
      <c r="C113" s="860" t="s">
        <v>819</v>
      </c>
      <c r="D113" s="860" t="s">
        <v>835</v>
      </c>
      <c r="E113" s="857" t="s">
        <v>836</v>
      </c>
      <c r="F113" s="990">
        <v>1</v>
      </c>
      <c r="G113" s="1032">
        <v>3500</v>
      </c>
      <c r="H113" s="861" t="s">
        <v>485</v>
      </c>
      <c r="I113" s="861"/>
      <c r="J113" s="861"/>
      <c r="K113" s="861"/>
      <c r="L113" s="991"/>
      <c r="M113" s="866"/>
    </row>
    <row r="114" spans="1:13" ht="60" x14ac:dyDescent="0.25">
      <c r="A114" s="857" t="s">
        <v>775</v>
      </c>
      <c r="B114" s="860" t="s">
        <v>23</v>
      </c>
      <c r="C114" s="860" t="s">
        <v>819</v>
      </c>
      <c r="D114" s="860" t="s">
        <v>837</v>
      </c>
      <c r="E114" s="857" t="s">
        <v>838</v>
      </c>
      <c r="F114" s="990">
        <v>2</v>
      </c>
      <c r="G114" s="1032"/>
      <c r="H114" s="861"/>
      <c r="I114" s="861" t="s">
        <v>485</v>
      </c>
      <c r="J114" s="861"/>
      <c r="K114" s="861"/>
      <c r="L114" s="991">
        <v>5000</v>
      </c>
      <c r="M114" s="1035" t="s">
        <v>839</v>
      </c>
    </row>
    <row r="115" spans="1:13" x14ac:dyDescent="0.25">
      <c r="A115" s="857"/>
      <c r="B115" s="860"/>
      <c r="C115" s="860"/>
      <c r="D115" s="860"/>
      <c r="E115" s="857"/>
      <c r="F115" s="990"/>
      <c r="G115" s="1036"/>
      <c r="H115" s="861"/>
      <c r="I115" s="861"/>
      <c r="J115" s="861"/>
      <c r="K115" s="861"/>
      <c r="L115" s="861"/>
      <c r="M115" s="866"/>
    </row>
    <row r="116" spans="1:13" ht="72" x14ac:dyDescent="0.25">
      <c r="A116" s="857" t="s">
        <v>775</v>
      </c>
      <c r="B116" s="860" t="s">
        <v>8</v>
      </c>
      <c r="C116" s="860" t="s">
        <v>819</v>
      </c>
      <c r="D116" s="860" t="s">
        <v>840</v>
      </c>
      <c r="E116" s="857" t="s">
        <v>825</v>
      </c>
      <c r="F116" s="990">
        <v>2</v>
      </c>
      <c r="G116" s="1032">
        <v>20000</v>
      </c>
      <c r="H116" s="861"/>
      <c r="I116" s="861" t="s">
        <v>485</v>
      </c>
      <c r="J116" s="861"/>
      <c r="K116" s="861"/>
      <c r="L116" s="861"/>
      <c r="M116" s="866"/>
    </row>
    <row r="117" spans="1:13" ht="84" x14ac:dyDescent="0.25">
      <c r="A117" s="857" t="s">
        <v>775</v>
      </c>
      <c r="B117" s="860" t="s">
        <v>8</v>
      </c>
      <c r="C117" s="860" t="s">
        <v>819</v>
      </c>
      <c r="D117" s="860" t="s">
        <v>841</v>
      </c>
      <c r="E117" s="857" t="s">
        <v>827</v>
      </c>
      <c r="F117" s="990">
        <v>1</v>
      </c>
      <c r="G117" s="1032">
        <v>500</v>
      </c>
      <c r="H117" s="861"/>
      <c r="I117" s="861" t="s">
        <v>447</v>
      </c>
      <c r="J117" s="861"/>
      <c r="K117" s="861"/>
      <c r="L117" s="861"/>
      <c r="M117" s="866"/>
    </row>
    <row r="118" spans="1:13" ht="48" x14ac:dyDescent="0.25">
      <c r="A118" s="857" t="s">
        <v>775</v>
      </c>
      <c r="B118" s="860" t="s">
        <v>8</v>
      </c>
      <c r="C118" s="860" t="s">
        <v>819</v>
      </c>
      <c r="D118" s="860" t="s">
        <v>842</v>
      </c>
      <c r="E118" s="857" t="s">
        <v>842</v>
      </c>
      <c r="F118" s="990">
        <v>1</v>
      </c>
      <c r="G118" s="1032">
        <v>8000</v>
      </c>
      <c r="H118" s="957" t="s">
        <v>485</v>
      </c>
      <c r="I118" s="957"/>
      <c r="J118" s="957"/>
      <c r="K118" s="957"/>
      <c r="L118" s="957"/>
      <c r="M118" s="958"/>
    </row>
    <row r="119" spans="1:13" x14ac:dyDescent="0.25">
      <c r="A119" s="857"/>
      <c r="B119" s="860"/>
      <c r="C119" s="860"/>
      <c r="D119" s="860"/>
      <c r="E119" s="857"/>
      <c r="F119" s="990"/>
      <c r="G119" s="862"/>
      <c r="H119" s="1000"/>
      <c r="I119" s="957"/>
      <c r="J119" s="957"/>
      <c r="K119" s="957"/>
      <c r="L119" s="957"/>
      <c r="M119" s="958"/>
    </row>
    <row r="120" spans="1:13" x14ac:dyDescent="0.25">
      <c r="A120" s="1017"/>
      <c r="B120" s="1018"/>
      <c r="C120" s="1019"/>
      <c r="D120" s="1018"/>
      <c r="E120" s="1018"/>
      <c r="F120" s="1018"/>
      <c r="G120" s="1020"/>
      <c r="H120" s="1021"/>
      <c r="I120" s="1021"/>
      <c r="J120" s="1021"/>
      <c r="K120" s="1021"/>
      <c r="L120" s="1021"/>
      <c r="M120" s="1018"/>
    </row>
    <row r="121" spans="1:13" ht="72" x14ac:dyDescent="0.25">
      <c r="A121" s="1037" t="s">
        <v>775</v>
      </c>
      <c r="B121" s="1038" t="s">
        <v>8</v>
      </c>
      <c r="C121" s="1039" t="s">
        <v>819</v>
      </c>
      <c r="D121" s="1038" t="s">
        <v>840</v>
      </c>
      <c r="E121" s="1038" t="s">
        <v>825</v>
      </c>
      <c r="F121" s="1038">
        <v>2</v>
      </c>
      <c r="G121" s="1040">
        <v>2500</v>
      </c>
      <c r="H121" s="1041"/>
      <c r="I121" s="1041" t="s">
        <v>485</v>
      </c>
      <c r="J121" s="1041"/>
      <c r="K121" s="1041"/>
      <c r="L121" s="1041"/>
      <c r="M121" s="1038"/>
    </row>
    <row r="122" spans="1:13" ht="84" x14ac:dyDescent="0.25">
      <c r="A122" s="1037" t="s">
        <v>775</v>
      </c>
      <c r="B122" s="1038" t="s">
        <v>8</v>
      </c>
      <c r="C122" s="1039" t="s">
        <v>819</v>
      </c>
      <c r="D122" s="1038" t="s">
        <v>841</v>
      </c>
      <c r="E122" s="1038" t="s">
        <v>827</v>
      </c>
      <c r="F122" s="1038">
        <v>1</v>
      </c>
      <c r="G122" s="1040">
        <v>250</v>
      </c>
      <c r="H122" s="1041"/>
      <c r="I122" s="1041" t="s">
        <v>447</v>
      </c>
      <c r="J122" s="1041"/>
      <c r="K122" s="1041"/>
      <c r="L122" s="1041"/>
      <c r="M122" s="1038"/>
    </row>
    <row r="123" spans="1:13" ht="48" x14ac:dyDescent="0.25">
      <c r="A123" s="1037" t="s">
        <v>775</v>
      </c>
      <c r="B123" s="1038" t="s">
        <v>8</v>
      </c>
      <c r="C123" s="1039" t="s">
        <v>819</v>
      </c>
      <c r="D123" s="1038" t="s">
        <v>842</v>
      </c>
      <c r="E123" s="1038" t="s">
        <v>842</v>
      </c>
      <c r="F123" s="1042">
        <v>1</v>
      </c>
      <c r="G123" s="1040">
        <v>10000</v>
      </c>
      <c r="H123" s="1041" t="s">
        <v>485</v>
      </c>
      <c r="I123" s="1041"/>
      <c r="J123" s="1041"/>
      <c r="K123" s="1041"/>
      <c r="L123" s="1041"/>
      <c r="M123" s="1038"/>
    </row>
    <row r="124" spans="1:13" ht="252.75" x14ac:dyDescent="0.25">
      <c r="A124" s="857" t="s">
        <v>775</v>
      </c>
      <c r="B124" s="860" t="s">
        <v>843</v>
      </c>
      <c r="C124" s="859" t="s">
        <v>844</v>
      </c>
      <c r="D124" s="887" t="s">
        <v>845</v>
      </c>
      <c r="E124" s="860" t="s">
        <v>846</v>
      </c>
      <c r="F124" s="860">
        <v>1</v>
      </c>
      <c r="G124" s="925">
        <v>6000</v>
      </c>
      <c r="H124" s="861"/>
      <c r="I124" s="861"/>
      <c r="J124" s="861" t="s">
        <v>447</v>
      </c>
      <c r="K124" s="861"/>
      <c r="L124" s="861"/>
      <c r="M124" s="860"/>
    </row>
    <row r="125" spans="1:13" x14ac:dyDescent="0.25">
      <c r="A125" s="857"/>
      <c r="B125" s="866"/>
      <c r="C125" s="859"/>
      <c r="D125" s="866"/>
      <c r="E125" s="866"/>
      <c r="F125" s="866"/>
      <c r="G125" s="925"/>
      <c r="H125" s="867"/>
      <c r="I125" s="867"/>
      <c r="J125" s="867"/>
      <c r="K125" s="867"/>
      <c r="L125" s="867"/>
      <c r="M125" s="866"/>
    </row>
    <row r="126" spans="1:13" ht="48" x14ac:dyDescent="0.25">
      <c r="A126" s="978" t="s">
        <v>705</v>
      </c>
      <c r="B126" s="1003" t="s">
        <v>847</v>
      </c>
      <c r="C126" s="1004" t="s">
        <v>848</v>
      </c>
      <c r="D126" s="1003" t="s">
        <v>849</v>
      </c>
      <c r="E126" s="1003" t="s">
        <v>850</v>
      </c>
      <c r="F126" s="1003">
        <v>2</v>
      </c>
      <c r="G126" s="1005">
        <v>16000</v>
      </c>
      <c r="H126" s="1006"/>
      <c r="I126" s="1006"/>
      <c r="J126" s="1006"/>
      <c r="K126" s="1006" t="s">
        <v>485</v>
      </c>
      <c r="L126" s="1006"/>
      <c r="M126" s="1003" t="s">
        <v>851</v>
      </c>
    </row>
    <row r="127" spans="1:13" ht="84" x14ac:dyDescent="0.25">
      <c r="A127" s="978" t="s">
        <v>705</v>
      </c>
      <c r="B127" s="1003" t="s">
        <v>847</v>
      </c>
      <c r="C127" s="1004" t="s">
        <v>848</v>
      </c>
      <c r="D127" s="1003" t="s">
        <v>852</v>
      </c>
      <c r="E127" s="1003" t="s">
        <v>853</v>
      </c>
      <c r="F127" s="1003">
        <v>1</v>
      </c>
      <c r="G127" s="1005">
        <v>1000</v>
      </c>
      <c r="H127" s="1006"/>
      <c r="I127" s="1006"/>
      <c r="J127" s="1006"/>
      <c r="K127" s="1006" t="s">
        <v>447</v>
      </c>
      <c r="L127" s="1006"/>
      <c r="M127" s="1003" t="s">
        <v>854</v>
      </c>
    </row>
    <row r="128" spans="1:13" ht="72" x14ac:dyDescent="0.25">
      <c r="A128" s="978" t="s">
        <v>705</v>
      </c>
      <c r="B128" s="979" t="s">
        <v>855</v>
      </c>
      <c r="C128" s="980" t="s">
        <v>856</v>
      </c>
      <c r="D128" s="979" t="s">
        <v>857</v>
      </c>
      <c r="E128" s="979"/>
      <c r="F128" s="979">
        <v>1</v>
      </c>
      <c r="G128" s="981">
        <v>10000</v>
      </c>
      <c r="H128" s="982"/>
      <c r="I128" s="982" t="s">
        <v>447</v>
      </c>
      <c r="J128" s="982"/>
      <c r="K128" s="982"/>
      <c r="L128" s="982"/>
      <c r="M128" s="979"/>
    </row>
    <row r="129" spans="1:15" ht="36" x14ac:dyDescent="0.25">
      <c r="A129" s="978" t="s">
        <v>705</v>
      </c>
      <c r="B129" s="979" t="s">
        <v>855</v>
      </c>
      <c r="C129" s="980" t="s">
        <v>856</v>
      </c>
      <c r="D129" s="979" t="s">
        <v>858</v>
      </c>
      <c r="E129" s="979"/>
      <c r="F129" s="979">
        <v>1</v>
      </c>
      <c r="G129" s="981">
        <v>1200</v>
      </c>
      <c r="H129" s="982"/>
      <c r="I129" s="982" t="s">
        <v>447</v>
      </c>
      <c r="J129" s="982" t="s">
        <v>447</v>
      </c>
      <c r="K129" s="982"/>
      <c r="L129" s="982"/>
      <c r="M129" s="979"/>
    </row>
    <row r="130" spans="1:15" ht="144" x14ac:dyDescent="0.25">
      <c r="A130" s="978" t="s">
        <v>705</v>
      </c>
      <c r="B130" s="979" t="s">
        <v>855</v>
      </c>
      <c r="C130" s="980" t="s">
        <v>856</v>
      </c>
      <c r="D130" s="979" t="s">
        <v>859</v>
      </c>
      <c r="E130" s="979"/>
      <c r="F130" s="979">
        <v>1</v>
      </c>
      <c r="G130" s="981">
        <v>36000</v>
      </c>
      <c r="H130" s="982"/>
      <c r="I130" s="982" t="s">
        <v>447</v>
      </c>
      <c r="J130" s="982"/>
      <c r="K130" s="982"/>
      <c r="L130" s="982"/>
      <c r="M130" s="979"/>
    </row>
    <row r="131" spans="1:15" ht="192" x14ac:dyDescent="0.25">
      <c r="A131" s="978" t="s">
        <v>705</v>
      </c>
      <c r="B131" s="979" t="s">
        <v>855</v>
      </c>
      <c r="C131" s="980" t="s">
        <v>856</v>
      </c>
      <c r="D131" s="979" t="s">
        <v>860</v>
      </c>
      <c r="E131" s="979"/>
      <c r="F131" s="979">
        <v>1</v>
      </c>
      <c r="G131" s="981">
        <v>4000</v>
      </c>
      <c r="H131" s="982"/>
      <c r="I131" s="982"/>
      <c r="J131" s="982"/>
      <c r="K131" s="982" t="s">
        <v>447</v>
      </c>
      <c r="L131" s="982"/>
      <c r="M131" s="979"/>
      <c r="N131" s="1043"/>
      <c r="O131" s="1043"/>
    </row>
    <row r="132" spans="1:15" ht="48" x14ac:dyDescent="0.25">
      <c r="A132" s="978" t="s">
        <v>705</v>
      </c>
      <c r="B132" s="979" t="s">
        <v>855</v>
      </c>
      <c r="C132" s="980" t="s">
        <v>856</v>
      </c>
      <c r="D132" s="979" t="s">
        <v>861</v>
      </c>
      <c r="E132" s="979"/>
      <c r="F132" s="1044">
        <v>1</v>
      </c>
      <c r="G132" s="981">
        <v>2500</v>
      </c>
      <c r="H132" s="982"/>
      <c r="I132" s="982" t="s">
        <v>447</v>
      </c>
      <c r="J132" s="982"/>
      <c r="K132" s="982"/>
      <c r="L132" s="982"/>
      <c r="M132" s="979"/>
      <c r="N132" s="1043"/>
      <c r="O132" s="1043"/>
    </row>
    <row r="133" spans="1:15" ht="60" x14ac:dyDescent="0.25">
      <c r="A133" s="978" t="s">
        <v>705</v>
      </c>
      <c r="B133" s="979" t="s">
        <v>855</v>
      </c>
      <c r="C133" s="980" t="s">
        <v>856</v>
      </c>
      <c r="D133" s="979" t="s">
        <v>862</v>
      </c>
      <c r="E133" s="979"/>
      <c r="F133" s="1044">
        <v>1</v>
      </c>
      <c r="G133" s="981">
        <v>1000</v>
      </c>
      <c r="H133" s="982"/>
      <c r="I133" s="982"/>
      <c r="J133" s="982" t="s">
        <v>447</v>
      </c>
      <c r="K133" s="982" t="s">
        <v>447</v>
      </c>
      <c r="L133" s="982"/>
      <c r="M133" s="979"/>
      <c r="N133" s="1043"/>
      <c r="O133" s="1043"/>
    </row>
    <row r="134" spans="1:15" ht="108" x14ac:dyDescent="0.25">
      <c r="A134" s="978" t="s">
        <v>705</v>
      </c>
      <c r="B134" s="979" t="s">
        <v>855</v>
      </c>
      <c r="C134" s="980" t="s">
        <v>856</v>
      </c>
      <c r="D134" s="979" t="s">
        <v>863</v>
      </c>
      <c r="E134" s="979"/>
      <c r="F134" s="979">
        <v>1</v>
      </c>
      <c r="G134" s="981">
        <v>7500</v>
      </c>
      <c r="H134" s="982"/>
      <c r="I134" s="982" t="s">
        <v>447</v>
      </c>
      <c r="J134" s="982"/>
      <c r="K134" s="982"/>
      <c r="L134" s="982"/>
      <c r="M134" s="979"/>
      <c r="N134" s="1043"/>
      <c r="O134" s="1043"/>
    </row>
    <row r="135" spans="1:15" ht="144" x14ac:dyDescent="0.25">
      <c r="A135" s="978" t="s">
        <v>705</v>
      </c>
      <c r="B135" s="979" t="s">
        <v>855</v>
      </c>
      <c r="C135" s="980" t="s">
        <v>856</v>
      </c>
      <c r="D135" s="979" t="s">
        <v>864</v>
      </c>
      <c r="E135" s="979"/>
      <c r="F135" s="979">
        <v>1</v>
      </c>
      <c r="G135" s="1045"/>
      <c r="H135" s="982"/>
      <c r="I135" s="982"/>
      <c r="J135" s="982"/>
      <c r="K135" s="982" t="s">
        <v>447</v>
      </c>
      <c r="L135" s="982"/>
      <c r="M135" s="979"/>
      <c r="N135" s="1043"/>
      <c r="O135" s="1043"/>
    </row>
    <row r="136" spans="1:15" x14ac:dyDescent="0.25">
      <c r="A136" s="836"/>
      <c r="C136" s="834"/>
      <c r="F136" s="1046" t="s">
        <v>865</v>
      </c>
      <c r="G136" s="1047">
        <f>SUM(G20:G135)</f>
        <v>711802</v>
      </c>
      <c r="H136" s="921"/>
      <c r="I136" s="921"/>
      <c r="J136" s="921"/>
      <c r="K136" s="921"/>
      <c r="L136" s="921">
        <f t="shared" ref="L136" si="0">SUM(L20:L135)</f>
        <v>115400</v>
      </c>
      <c r="N136" s="1043"/>
      <c r="O136" s="1043"/>
    </row>
  </sheetData>
  <mergeCells count="11">
    <mergeCell ref="G18:G19"/>
    <mergeCell ref="H18:K18"/>
    <mergeCell ref="L18:L19"/>
    <mergeCell ref="M18:M19"/>
    <mergeCell ref="M102:O102"/>
    <mergeCell ref="F18:F19"/>
    <mergeCell ref="A18:A19"/>
    <mergeCell ref="B18:B19"/>
    <mergeCell ref="C18:C19"/>
    <mergeCell ref="D18:D19"/>
    <mergeCell ref="E18:E19"/>
  </mergeCells>
  <pageMargins left="0.7" right="0.7" top="0.75" bottom="0.75" header="0.3" footer="0.3"/>
  <pageSetup paperSize="8"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87"/>
  <sheetViews>
    <sheetView topLeftCell="A79" workbookViewId="0">
      <selection activeCell="C29" sqref="C29"/>
    </sheetView>
  </sheetViews>
  <sheetFormatPr defaultRowHeight="15" x14ac:dyDescent="0.25"/>
  <cols>
    <col min="7" max="7" width="12.28515625" customWidth="1"/>
  </cols>
  <sheetData>
    <row r="1" spans="1:12" ht="21" x14ac:dyDescent="0.25">
      <c r="A1" s="833" t="s">
        <v>401</v>
      </c>
      <c r="C1" s="834"/>
      <c r="D1" s="833"/>
      <c r="G1" s="395"/>
      <c r="H1" s="835"/>
      <c r="I1" s="835"/>
      <c r="J1" s="835"/>
      <c r="K1" s="835"/>
    </row>
    <row r="2" spans="1:12" ht="21" x14ac:dyDescent="0.25">
      <c r="A2" s="836"/>
      <c r="C2" s="834"/>
      <c r="D2" s="833"/>
      <c r="G2" s="395"/>
      <c r="H2" s="835"/>
      <c r="I2" s="835"/>
      <c r="J2" s="835"/>
      <c r="K2" s="835"/>
    </row>
    <row r="3" spans="1:12" x14ac:dyDescent="0.25">
      <c r="A3" s="837" t="s">
        <v>402</v>
      </c>
      <c r="B3" s="837"/>
      <c r="C3" s="838"/>
      <c r="D3" s="839"/>
      <c r="E3" s="839"/>
      <c r="F3" s="839"/>
      <c r="G3" s="840"/>
      <c r="H3" s="841"/>
      <c r="I3" s="841"/>
      <c r="J3" s="841"/>
      <c r="K3" s="841"/>
      <c r="L3" s="839"/>
    </row>
    <row r="4" spans="1:12" x14ac:dyDescent="0.25">
      <c r="A4" s="842" t="s">
        <v>403</v>
      </c>
      <c r="B4" s="843" t="s">
        <v>404</v>
      </c>
      <c r="C4" s="844"/>
      <c r="D4" s="845"/>
      <c r="E4" s="845"/>
      <c r="F4" s="845"/>
      <c r="G4" s="846"/>
      <c r="H4" s="847"/>
      <c r="I4" s="847"/>
      <c r="J4" s="847"/>
      <c r="K4" s="847"/>
      <c r="L4" s="845"/>
    </row>
    <row r="5" spans="1:12" x14ac:dyDescent="0.25">
      <c r="A5" s="848" t="s">
        <v>405</v>
      </c>
      <c r="B5" s="845" t="s">
        <v>406</v>
      </c>
      <c r="C5" s="844"/>
      <c r="D5" s="845"/>
      <c r="E5" s="845"/>
      <c r="F5" s="845"/>
      <c r="G5" s="846"/>
      <c r="H5" s="847"/>
      <c r="I5" s="847"/>
      <c r="J5" s="847"/>
      <c r="K5" s="847"/>
      <c r="L5" s="845"/>
    </row>
    <row r="6" spans="1:12" x14ac:dyDescent="0.25">
      <c r="A6" s="848" t="s">
        <v>407</v>
      </c>
      <c r="B6" s="845" t="s">
        <v>408</v>
      </c>
      <c r="C6" s="844"/>
      <c r="D6" s="845"/>
      <c r="E6" s="845"/>
      <c r="F6" s="845"/>
      <c r="G6" s="846"/>
      <c r="H6" s="847"/>
      <c r="I6" s="847"/>
      <c r="J6" s="847"/>
      <c r="K6" s="847"/>
      <c r="L6" s="845"/>
    </row>
    <row r="7" spans="1:12" x14ac:dyDescent="0.25">
      <c r="A7" s="848" t="s">
        <v>409</v>
      </c>
      <c r="B7" s="845" t="s">
        <v>410</v>
      </c>
      <c r="C7" s="844"/>
      <c r="D7" s="845"/>
      <c r="E7" s="845"/>
      <c r="F7" s="845"/>
      <c r="G7" s="846"/>
      <c r="H7" s="847"/>
      <c r="I7" s="847"/>
      <c r="J7" s="847"/>
      <c r="K7" s="847"/>
      <c r="L7" s="845"/>
    </row>
    <row r="8" spans="1:12" x14ac:dyDescent="0.25">
      <c r="A8" s="848" t="s">
        <v>411</v>
      </c>
      <c r="B8" s="849" t="s">
        <v>412</v>
      </c>
      <c r="C8" s="844"/>
      <c r="D8" s="845"/>
      <c r="E8" s="845"/>
      <c r="F8" s="845"/>
      <c r="G8" s="846"/>
      <c r="H8" s="847"/>
      <c r="I8" s="847"/>
      <c r="J8" s="847"/>
      <c r="K8" s="847"/>
      <c r="L8" s="845"/>
    </row>
    <row r="9" spans="1:12" x14ac:dyDescent="0.25">
      <c r="A9" s="848" t="s">
        <v>413</v>
      </c>
      <c r="B9" s="845" t="s">
        <v>414</v>
      </c>
      <c r="C9" s="844"/>
      <c r="D9" s="845"/>
      <c r="E9" s="845"/>
      <c r="F9" s="845"/>
      <c r="G9" s="846"/>
      <c r="H9" s="847"/>
      <c r="I9" s="847"/>
      <c r="J9" s="847"/>
      <c r="K9" s="847"/>
      <c r="L9" s="845"/>
    </row>
    <row r="10" spans="1:12" x14ac:dyDescent="0.25">
      <c r="A10" s="848" t="s">
        <v>415</v>
      </c>
      <c r="B10" s="845" t="s">
        <v>416</v>
      </c>
      <c r="C10" s="844"/>
      <c r="D10" s="845"/>
      <c r="E10" s="845"/>
      <c r="F10" s="845"/>
      <c r="G10" s="846"/>
      <c r="H10" s="847"/>
      <c r="I10" s="847"/>
      <c r="J10" s="847"/>
      <c r="K10" s="847"/>
      <c r="L10" s="845"/>
    </row>
    <row r="11" spans="1:12" x14ac:dyDescent="0.25">
      <c r="A11" s="848" t="s">
        <v>417</v>
      </c>
      <c r="B11" s="845" t="s">
        <v>418</v>
      </c>
      <c r="C11" s="844"/>
      <c r="D11" s="845"/>
      <c r="E11" s="845"/>
      <c r="F11" s="845"/>
      <c r="G11" s="846"/>
      <c r="H11" s="847"/>
      <c r="I11" s="847"/>
      <c r="J11" s="847"/>
      <c r="K11" s="847"/>
      <c r="L11" s="845"/>
    </row>
    <row r="12" spans="1:12" x14ac:dyDescent="0.25">
      <c r="A12" s="848" t="s">
        <v>419</v>
      </c>
      <c r="B12" s="845" t="s">
        <v>420</v>
      </c>
      <c r="C12" s="844"/>
      <c r="D12" s="845"/>
      <c r="E12" s="845"/>
      <c r="F12" s="845"/>
      <c r="G12" s="846"/>
      <c r="H12" s="847"/>
      <c r="I12" s="847"/>
      <c r="J12" s="847"/>
      <c r="K12" s="847"/>
      <c r="L12" s="845"/>
    </row>
    <row r="13" spans="1:12" x14ac:dyDescent="0.25">
      <c r="A13" s="848" t="s">
        <v>421</v>
      </c>
      <c r="B13" s="845" t="s">
        <v>422</v>
      </c>
      <c r="C13" s="844"/>
      <c r="D13" s="845"/>
      <c r="E13" s="845"/>
      <c r="F13" s="845"/>
      <c r="G13" s="846"/>
      <c r="H13" s="847"/>
      <c r="I13" s="847"/>
      <c r="J13" s="847"/>
      <c r="K13" s="847"/>
      <c r="L13" s="845"/>
    </row>
    <row r="14" spans="1:12" x14ac:dyDescent="0.25">
      <c r="A14" s="848" t="s">
        <v>423</v>
      </c>
      <c r="B14" s="845" t="s">
        <v>424</v>
      </c>
      <c r="C14" s="844"/>
      <c r="D14" s="845"/>
      <c r="E14" s="845"/>
      <c r="F14" s="845"/>
      <c r="G14" s="846"/>
      <c r="H14" s="847"/>
      <c r="I14" s="847"/>
      <c r="J14" s="847"/>
      <c r="K14" s="847"/>
      <c r="L14" s="845"/>
    </row>
    <row r="15" spans="1:12" x14ac:dyDescent="0.25">
      <c r="A15" s="848" t="s">
        <v>425</v>
      </c>
      <c r="B15" s="845" t="s">
        <v>426</v>
      </c>
      <c r="C15" s="844"/>
      <c r="D15" s="845"/>
      <c r="E15" s="845"/>
      <c r="F15" s="845"/>
      <c r="G15" s="846"/>
      <c r="H15" s="847"/>
      <c r="I15" s="847"/>
      <c r="J15" s="847"/>
      <c r="K15" s="847"/>
      <c r="L15" s="845"/>
    </row>
    <row r="16" spans="1:12" x14ac:dyDescent="0.25">
      <c r="A16" s="848" t="s">
        <v>427</v>
      </c>
      <c r="B16" s="845" t="s">
        <v>428</v>
      </c>
      <c r="C16" s="844"/>
      <c r="D16" s="845"/>
      <c r="E16" s="845"/>
      <c r="F16" s="845"/>
      <c r="G16" s="846"/>
      <c r="H16" s="847"/>
      <c r="I16" s="847"/>
      <c r="J16" s="847"/>
      <c r="K16" s="847"/>
      <c r="L16" s="845"/>
    </row>
    <row r="17" spans="1:12" x14ac:dyDescent="0.25">
      <c r="A17" s="850"/>
      <c r="B17" s="851"/>
      <c r="C17" s="852"/>
      <c r="D17" s="851"/>
      <c r="E17" s="851"/>
      <c r="F17" s="851"/>
      <c r="G17" s="853"/>
      <c r="H17" s="854"/>
      <c r="I17" s="854"/>
      <c r="J17" s="854"/>
      <c r="K17" s="854"/>
      <c r="L17" s="851"/>
    </row>
    <row r="18" spans="1:12" x14ac:dyDescent="0.25">
      <c r="A18" s="1076" t="s">
        <v>429</v>
      </c>
      <c r="B18" s="1078" t="s">
        <v>430</v>
      </c>
      <c r="C18" s="1078" t="s">
        <v>431</v>
      </c>
      <c r="D18" s="1079" t="s">
        <v>432</v>
      </c>
      <c r="E18" s="1079" t="s">
        <v>433</v>
      </c>
      <c r="F18" s="1079" t="s">
        <v>434</v>
      </c>
      <c r="G18" s="1069" t="s">
        <v>435</v>
      </c>
      <c r="H18" s="1071" t="s">
        <v>436</v>
      </c>
      <c r="I18" s="1072"/>
      <c r="J18" s="1072"/>
      <c r="K18" s="1072"/>
      <c r="L18" s="1078" t="s">
        <v>437</v>
      </c>
    </row>
    <row r="19" spans="1:12" ht="33.75" x14ac:dyDescent="0.25">
      <c r="A19" s="1077"/>
      <c r="B19" s="1070"/>
      <c r="C19" s="1075"/>
      <c r="D19" s="1075"/>
      <c r="E19" s="1070"/>
      <c r="F19" s="1070"/>
      <c r="G19" s="1070"/>
      <c r="H19" s="855" t="s">
        <v>439</v>
      </c>
      <c r="I19" s="855" t="s">
        <v>440</v>
      </c>
      <c r="J19" s="855" t="s">
        <v>441</v>
      </c>
      <c r="K19" s="856" t="s">
        <v>442</v>
      </c>
      <c r="L19" s="1070"/>
    </row>
    <row r="20" spans="1:12" ht="48" x14ac:dyDescent="0.25">
      <c r="A20" s="857" t="s">
        <v>866</v>
      </c>
      <c r="B20" s="860" t="s">
        <v>867</v>
      </c>
      <c r="C20" s="858" t="s">
        <v>660</v>
      </c>
      <c r="D20" s="860" t="s">
        <v>868</v>
      </c>
      <c r="E20" s="860"/>
      <c r="F20" s="886"/>
      <c r="G20" s="1048">
        <v>10000</v>
      </c>
      <c r="H20" s="861"/>
      <c r="I20" s="861"/>
      <c r="J20" s="861"/>
      <c r="K20" s="861"/>
      <c r="L20" s="860"/>
    </row>
    <row r="21" spans="1:12" ht="36" x14ac:dyDescent="0.25">
      <c r="A21" s="857" t="s">
        <v>866</v>
      </c>
      <c r="B21" s="860" t="s">
        <v>867</v>
      </c>
      <c r="C21" s="858" t="s">
        <v>660</v>
      </c>
      <c r="D21" s="866" t="s">
        <v>869</v>
      </c>
      <c r="E21" s="866"/>
      <c r="F21" s="886"/>
      <c r="G21" s="1048">
        <v>1800</v>
      </c>
      <c r="H21" s="867"/>
      <c r="I21" s="867"/>
      <c r="J21" s="867"/>
      <c r="K21" s="867"/>
      <c r="L21" s="866"/>
    </row>
    <row r="22" spans="1:12" ht="36" x14ac:dyDescent="0.25">
      <c r="A22" s="857" t="s">
        <v>870</v>
      </c>
      <c r="B22" s="860" t="s">
        <v>867</v>
      </c>
      <c r="C22" s="858" t="s">
        <v>660</v>
      </c>
      <c r="D22" s="866" t="s">
        <v>871</v>
      </c>
      <c r="E22" s="866"/>
      <c r="F22" s="886"/>
      <c r="G22" s="1048">
        <v>2000</v>
      </c>
      <c r="H22" s="867"/>
      <c r="I22" s="867"/>
      <c r="J22" s="867"/>
      <c r="K22" s="867"/>
      <c r="L22" s="866"/>
    </row>
    <row r="23" spans="1:12" ht="36" x14ac:dyDescent="0.25">
      <c r="A23" s="857" t="s">
        <v>872</v>
      </c>
      <c r="B23" s="866" t="s">
        <v>867</v>
      </c>
      <c r="C23" s="858" t="s">
        <v>660</v>
      </c>
      <c r="D23" s="866" t="s">
        <v>871</v>
      </c>
      <c r="E23" s="866"/>
      <c r="F23" s="886"/>
      <c r="G23" s="1048">
        <v>2000</v>
      </c>
      <c r="H23" s="867"/>
      <c r="I23" s="867"/>
      <c r="J23" s="867"/>
      <c r="K23" s="867"/>
      <c r="L23" s="866"/>
    </row>
    <row r="24" spans="1:12" ht="36" x14ac:dyDescent="0.25">
      <c r="A24" s="857" t="s">
        <v>873</v>
      </c>
      <c r="B24" s="866" t="s">
        <v>873</v>
      </c>
      <c r="C24" s="858" t="s">
        <v>660</v>
      </c>
      <c r="D24" s="866" t="s">
        <v>871</v>
      </c>
      <c r="E24" s="866"/>
      <c r="F24" s="886"/>
      <c r="G24" s="1048">
        <v>2000</v>
      </c>
      <c r="H24" s="867"/>
      <c r="I24" s="867"/>
      <c r="J24" s="867"/>
      <c r="K24" s="867"/>
      <c r="L24" s="866"/>
    </row>
    <row r="25" spans="1:12" ht="36" x14ac:dyDescent="0.25">
      <c r="A25" s="857" t="s">
        <v>874</v>
      </c>
      <c r="B25" s="866" t="s">
        <v>874</v>
      </c>
      <c r="C25" s="858" t="s">
        <v>660</v>
      </c>
      <c r="D25" s="866" t="s">
        <v>875</v>
      </c>
      <c r="E25" s="866"/>
      <c r="F25" s="886"/>
      <c r="G25" s="1048">
        <v>10000</v>
      </c>
      <c r="H25" s="867"/>
      <c r="I25" s="867"/>
      <c r="J25" s="867" t="s">
        <v>447</v>
      </c>
      <c r="K25" s="867"/>
      <c r="L25" s="866"/>
    </row>
    <row r="26" spans="1:12" ht="36" x14ac:dyDescent="0.25">
      <c r="A26" s="857" t="s">
        <v>876</v>
      </c>
      <c r="B26" s="866" t="s">
        <v>14</v>
      </c>
      <c r="C26" s="858" t="s">
        <v>660</v>
      </c>
      <c r="D26" s="860" t="s">
        <v>877</v>
      </c>
      <c r="E26" s="866"/>
      <c r="F26" s="886"/>
      <c r="G26" s="1032">
        <v>6000</v>
      </c>
      <c r="H26" s="867"/>
      <c r="I26" s="867"/>
      <c r="J26" s="867"/>
      <c r="K26" s="867"/>
      <c r="L26" s="866"/>
    </row>
    <row r="27" spans="1:12" ht="36" x14ac:dyDescent="0.25">
      <c r="A27" s="857" t="s">
        <v>873</v>
      </c>
      <c r="B27" s="860" t="s">
        <v>873</v>
      </c>
      <c r="C27" s="858" t="s">
        <v>660</v>
      </c>
      <c r="D27" s="860" t="s">
        <v>877</v>
      </c>
      <c r="E27" s="860"/>
      <c r="F27" s="886"/>
      <c r="G27" s="1032">
        <v>6000</v>
      </c>
      <c r="H27" s="861"/>
      <c r="I27" s="861"/>
      <c r="J27" s="861"/>
      <c r="K27" s="861"/>
      <c r="L27" s="860"/>
    </row>
    <row r="28" spans="1:12" ht="36" x14ac:dyDescent="0.25">
      <c r="A28" s="857" t="s">
        <v>878</v>
      </c>
      <c r="B28" s="860" t="s">
        <v>879</v>
      </c>
      <c r="C28" s="858" t="s">
        <v>880</v>
      </c>
      <c r="D28" s="860" t="s">
        <v>881</v>
      </c>
      <c r="E28" s="860"/>
      <c r="F28" s="860"/>
      <c r="G28" s="862">
        <v>25000</v>
      </c>
      <c r="H28" s="861"/>
      <c r="I28" s="861"/>
      <c r="J28" s="861"/>
      <c r="K28" s="861"/>
      <c r="L28" s="860"/>
    </row>
    <row r="29" spans="1:12" ht="24" x14ac:dyDescent="0.25">
      <c r="A29" s="857" t="s">
        <v>882</v>
      </c>
      <c r="B29" s="860" t="s">
        <v>879</v>
      </c>
      <c r="C29" s="858" t="s">
        <v>643</v>
      </c>
      <c r="D29" s="860" t="s">
        <v>883</v>
      </c>
      <c r="E29" s="860"/>
      <c r="F29" s="1049"/>
      <c r="G29" s="862">
        <v>300</v>
      </c>
      <c r="H29" s="861"/>
      <c r="I29" s="861"/>
      <c r="J29" s="861"/>
      <c r="K29" s="861"/>
      <c r="L29" s="860"/>
    </row>
    <row r="30" spans="1:12" ht="24" x14ac:dyDescent="0.25">
      <c r="A30" s="857" t="s">
        <v>884</v>
      </c>
      <c r="B30" s="860" t="s">
        <v>879</v>
      </c>
      <c r="C30" s="858" t="s">
        <v>643</v>
      </c>
      <c r="D30" s="860" t="s">
        <v>883</v>
      </c>
      <c r="E30" s="860"/>
      <c r="F30" s="1049"/>
      <c r="G30" s="862">
        <v>300</v>
      </c>
      <c r="H30" s="861"/>
      <c r="I30" s="861"/>
      <c r="J30" s="861"/>
      <c r="K30" s="861"/>
      <c r="L30" s="860"/>
    </row>
    <row r="31" spans="1:12" ht="36" x14ac:dyDescent="0.25">
      <c r="A31" s="857" t="s">
        <v>885</v>
      </c>
      <c r="B31" s="866" t="s">
        <v>879</v>
      </c>
      <c r="C31" s="858" t="s">
        <v>643</v>
      </c>
      <c r="D31" s="866" t="s">
        <v>886</v>
      </c>
      <c r="E31" s="866"/>
      <c r="F31" s="1049"/>
      <c r="G31" s="862">
        <v>5000</v>
      </c>
      <c r="H31" s="867"/>
      <c r="I31" s="867"/>
      <c r="J31" s="867"/>
      <c r="K31" s="867"/>
      <c r="L31" s="866"/>
    </row>
    <row r="32" spans="1:12" ht="96" x14ac:dyDescent="0.25">
      <c r="A32" s="857" t="s">
        <v>885</v>
      </c>
      <c r="B32" s="866" t="s">
        <v>879</v>
      </c>
      <c r="C32" s="858" t="s">
        <v>643</v>
      </c>
      <c r="D32" s="866" t="s">
        <v>887</v>
      </c>
      <c r="E32" s="866" t="s">
        <v>888</v>
      </c>
      <c r="F32" s="1049"/>
      <c r="G32" s="862">
        <v>600</v>
      </c>
      <c r="H32" s="867"/>
      <c r="I32" s="867"/>
      <c r="J32" s="867"/>
      <c r="K32" s="867"/>
      <c r="L32" s="866"/>
    </row>
    <row r="33" spans="1:12" ht="84" x14ac:dyDescent="0.25">
      <c r="A33" s="857" t="s">
        <v>885</v>
      </c>
      <c r="B33" s="866" t="s">
        <v>879</v>
      </c>
      <c r="C33" s="858" t="s">
        <v>643</v>
      </c>
      <c r="D33" s="866" t="s">
        <v>889</v>
      </c>
      <c r="E33" s="866"/>
      <c r="F33" s="1049"/>
      <c r="G33" s="862">
        <v>530</v>
      </c>
      <c r="H33" s="867"/>
      <c r="I33" s="867"/>
      <c r="J33" s="867"/>
      <c r="K33" s="867"/>
      <c r="L33" s="866"/>
    </row>
    <row r="34" spans="1:12" ht="36" x14ac:dyDescent="0.25">
      <c r="A34" s="857" t="s">
        <v>878</v>
      </c>
      <c r="B34" s="866" t="s">
        <v>879</v>
      </c>
      <c r="C34" s="858" t="s">
        <v>643</v>
      </c>
      <c r="D34" s="866" t="s">
        <v>890</v>
      </c>
      <c r="E34" s="866"/>
      <c r="F34" s="1049"/>
      <c r="G34" s="862">
        <v>750</v>
      </c>
      <c r="H34" s="867"/>
      <c r="I34" s="867"/>
      <c r="J34" s="867"/>
      <c r="K34" s="867"/>
      <c r="L34" s="860"/>
    </row>
    <row r="35" spans="1:12" ht="36" x14ac:dyDescent="0.25">
      <c r="A35" s="857" t="s">
        <v>891</v>
      </c>
      <c r="B35" s="860" t="s">
        <v>892</v>
      </c>
      <c r="C35" s="858" t="s">
        <v>893</v>
      </c>
      <c r="D35" s="860" t="s">
        <v>894</v>
      </c>
      <c r="E35" s="860"/>
      <c r="F35" s="1050"/>
      <c r="G35" s="862"/>
      <c r="H35" s="861"/>
      <c r="I35" s="861"/>
      <c r="J35" s="861"/>
      <c r="K35" s="861"/>
      <c r="L35" s="860" t="s">
        <v>895</v>
      </c>
    </row>
    <row r="36" spans="1:12" ht="24" x14ac:dyDescent="0.25">
      <c r="A36" s="857" t="s">
        <v>896</v>
      </c>
      <c r="B36" s="866" t="s">
        <v>867</v>
      </c>
      <c r="C36" s="858" t="s">
        <v>893</v>
      </c>
      <c r="D36" s="860" t="s">
        <v>894</v>
      </c>
      <c r="E36" s="866"/>
      <c r="F36" s="1050"/>
      <c r="G36" s="862"/>
      <c r="H36" s="867"/>
      <c r="I36" s="867"/>
      <c r="J36" s="867"/>
      <c r="K36" s="867"/>
      <c r="L36" s="860" t="s">
        <v>895</v>
      </c>
    </row>
    <row r="37" spans="1:12" ht="36" x14ac:dyDescent="0.25">
      <c r="A37" s="857" t="s">
        <v>897</v>
      </c>
      <c r="B37" s="860" t="s">
        <v>898</v>
      </c>
      <c r="C37" s="858" t="s">
        <v>893</v>
      </c>
      <c r="D37" s="860" t="s">
        <v>894</v>
      </c>
      <c r="E37" s="860"/>
      <c r="F37" s="1050"/>
      <c r="G37" s="881"/>
      <c r="H37" s="861"/>
      <c r="I37" s="861"/>
      <c r="J37" s="861"/>
      <c r="K37" s="861"/>
      <c r="L37" s="860" t="s">
        <v>895</v>
      </c>
    </row>
    <row r="38" spans="1:12" ht="24" x14ac:dyDescent="0.25">
      <c r="A38" s="857" t="s">
        <v>866</v>
      </c>
      <c r="B38" s="860" t="s">
        <v>879</v>
      </c>
      <c r="C38" s="858" t="s">
        <v>893</v>
      </c>
      <c r="D38" s="860" t="s">
        <v>894</v>
      </c>
      <c r="E38" s="860"/>
      <c r="F38" s="1050"/>
      <c r="G38" s="862"/>
      <c r="H38" s="861"/>
      <c r="I38" s="861"/>
      <c r="J38" s="861"/>
      <c r="K38" s="861"/>
      <c r="L38" s="860" t="s">
        <v>895</v>
      </c>
    </row>
    <row r="39" spans="1:12" ht="48" x14ac:dyDescent="0.25">
      <c r="A39" s="857" t="s">
        <v>867</v>
      </c>
      <c r="B39" s="857" t="s">
        <v>867</v>
      </c>
      <c r="C39" s="858" t="s">
        <v>893</v>
      </c>
      <c r="D39" s="860" t="s">
        <v>899</v>
      </c>
      <c r="E39" s="860"/>
      <c r="F39" s="861"/>
      <c r="G39" s="862">
        <v>1200</v>
      </c>
      <c r="H39" s="861"/>
      <c r="I39" s="861"/>
      <c r="J39" s="861"/>
      <c r="K39" s="861"/>
      <c r="L39" s="866"/>
    </row>
    <row r="40" spans="1:12" ht="48" x14ac:dyDescent="0.25">
      <c r="A40" s="857" t="s">
        <v>900</v>
      </c>
      <c r="B40" s="860" t="s">
        <v>879</v>
      </c>
      <c r="C40" s="858" t="s">
        <v>893</v>
      </c>
      <c r="D40" s="860" t="s">
        <v>901</v>
      </c>
      <c r="E40" s="860"/>
      <c r="F40" s="861"/>
      <c r="G40" s="862">
        <v>600</v>
      </c>
      <c r="H40" s="861"/>
      <c r="I40" s="861"/>
      <c r="J40" s="861"/>
      <c r="K40" s="861"/>
      <c r="L40" s="866"/>
    </row>
    <row r="41" spans="1:12" ht="36" x14ac:dyDescent="0.25">
      <c r="A41" s="857" t="s">
        <v>891</v>
      </c>
      <c r="B41" s="860" t="s">
        <v>892</v>
      </c>
      <c r="C41" s="858" t="s">
        <v>893</v>
      </c>
      <c r="D41" s="860" t="s">
        <v>902</v>
      </c>
      <c r="E41" s="860"/>
      <c r="F41" s="861"/>
      <c r="G41" s="862">
        <v>800</v>
      </c>
      <c r="H41" s="861"/>
      <c r="I41" s="861"/>
      <c r="J41" s="861"/>
      <c r="K41" s="861"/>
      <c r="L41" s="866"/>
    </row>
    <row r="42" spans="1:12" ht="72" x14ac:dyDescent="0.25">
      <c r="A42" s="857" t="s">
        <v>903</v>
      </c>
      <c r="B42" s="860" t="s">
        <v>892</v>
      </c>
      <c r="C42" s="858" t="s">
        <v>904</v>
      </c>
      <c r="D42" s="860" t="s">
        <v>905</v>
      </c>
      <c r="E42" s="860"/>
      <c r="F42" s="861"/>
      <c r="G42" s="862">
        <v>1500</v>
      </c>
      <c r="H42" s="861"/>
      <c r="I42" s="861"/>
      <c r="J42" s="861"/>
      <c r="K42" s="861"/>
      <c r="L42" s="866"/>
    </row>
    <row r="43" spans="1:12" ht="84" x14ac:dyDescent="0.25">
      <c r="A43" s="857" t="s">
        <v>903</v>
      </c>
      <c r="B43" s="860" t="s">
        <v>892</v>
      </c>
      <c r="C43" s="858" t="s">
        <v>904</v>
      </c>
      <c r="D43" s="860" t="s">
        <v>906</v>
      </c>
      <c r="E43" s="860"/>
      <c r="F43" s="861"/>
      <c r="G43" s="862">
        <v>200</v>
      </c>
      <c r="H43" s="957"/>
      <c r="I43" s="957"/>
      <c r="J43" s="957"/>
      <c r="K43" s="957"/>
      <c r="L43" s="958"/>
    </row>
    <row r="44" spans="1:12" ht="60" x14ac:dyDescent="0.25">
      <c r="A44" s="857" t="s">
        <v>903</v>
      </c>
      <c r="B44" s="860" t="s">
        <v>892</v>
      </c>
      <c r="C44" s="858" t="s">
        <v>904</v>
      </c>
      <c r="D44" s="860" t="s">
        <v>907</v>
      </c>
      <c r="E44" s="860"/>
      <c r="F44" s="861"/>
      <c r="G44" s="862">
        <v>900</v>
      </c>
      <c r="H44" s="1000"/>
      <c r="I44" s="957"/>
      <c r="J44" s="957"/>
      <c r="K44" s="957"/>
      <c r="L44" s="958"/>
    </row>
    <row r="45" spans="1:12" ht="48" x14ac:dyDescent="0.25">
      <c r="A45" s="857" t="s">
        <v>903</v>
      </c>
      <c r="B45" s="860" t="s">
        <v>892</v>
      </c>
      <c r="C45" s="858" t="s">
        <v>904</v>
      </c>
      <c r="D45" s="860" t="s">
        <v>908</v>
      </c>
      <c r="E45" s="860"/>
      <c r="F45" s="861"/>
      <c r="G45" s="862">
        <v>1000</v>
      </c>
      <c r="H45" s="957"/>
      <c r="I45" s="957"/>
      <c r="J45" s="957"/>
      <c r="K45" s="957"/>
      <c r="L45" s="958"/>
    </row>
    <row r="46" spans="1:12" ht="36" x14ac:dyDescent="0.25">
      <c r="A46" s="857" t="s">
        <v>903</v>
      </c>
      <c r="B46" s="860" t="s">
        <v>892</v>
      </c>
      <c r="C46" s="858" t="s">
        <v>904</v>
      </c>
      <c r="D46" s="860" t="s">
        <v>909</v>
      </c>
      <c r="E46" s="860"/>
      <c r="F46" s="861"/>
      <c r="G46" s="862">
        <v>800</v>
      </c>
      <c r="H46" s="861"/>
      <c r="I46" s="861"/>
      <c r="J46" s="861"/>
      <c r="K46" s="861"/>
      <c r="L46" s="866"/>
    </row>
    <row r="47" spans="1:12" ht="96" x14ac:dyDescent="0.25">
      <c r="A47" s="857" t="s">
        <v>910</v>
      </c>
      <c r="B47" s="860" t="s">
        <v>892</v>
      </c>
      <c r="C47" s="858" t="s">
        <v>904</v>
      </c>
      <c r="D47" s="860" t="s">
        <v>911</v>
      </c>
      <c r="E47" s="860"/>
      <c r="F47" s="861"/>
      <c r="G47" s="862">
        <v>500</v>
      </c>
      <c r="H47" s="861"/>
      <c r="I47" s="861"/>
      <c r="J47" s="861"/>
      <c r="K47" s="861"/>
      <c r="L47" s="866"/>
    </row>
    <row r="48" spans="1:12" ht="48" x14ac:dyDescent="0.25">
      <c r="A48" s="857" t="s">
        <v>910</v>
      </c>
      <c r="B48" s="860" t="s">
        <v>892</v>
      </c>
      <c r="C48" s="858" t="s">
        <v>904</v>
      </c>
      <c r="D48" s="860" t="s">
        <v>908</v>
      </c>
      <c r="E48" s="860"/>
      <c r="F48" s="861"/>
      <c r="G48" s="862">
        <v>2500</v>
      </c>
      <c r="H48" s="861"/>
      <c r="I48" s="861"/>
      <c r="J48" s="861"/>
      <c r="K48" s="861"/>
      <c r="L48" s="866"/>
    </row>
    <row r="49" spans="1:12" ht="60" x14ac:dyDescent="0.25">
      <c r="A49" s="857" t="s">
        <v>910</v>
      </c>
      <c r="B49" s="860" t="s">
        <v>892</v>
      </c>
      <c r="C49" s="858" t="s">
        <v>904</v>
      </c>
      <c r="D49" s="860" t="s">
        <v>907</v>
      </c>
      <c r="E49" s="860"/>
      <c r="F49" s="861"/>
      <c r="G49" s="881">
        <v>900</v>
      </c>
      <c r="H49" s="861"/>
      <c r="I49" s="861"/>
      <c r="J49" s="861"/>
      <c r="K49" s="861"/>
      <c r="L49" s="860"/>
    </row>
    <row r="50" spans="1:12" ht="120" x14ac:dyDescent="0.25">
      <c r="A50" s="857" t="s">
        <v>910</v>
      </c>
      <c r="B50" s="860" t="s">
        <v>892</v>
      </c>
      <c r="C50" s="858" t="s">
        <v>904</v>
      </c>
      <c r="D50" s="860" t="s">
        <v>912</v>
      </c>
      <c r="E50" s="860"/>
      <c r="F50" s="861"/>
      <c r="G50" s="862">
        <v>30000</v>
      </c>
      <c r="H50" s="861"/>
      <c r="I50" s="861"/>
      <c r="J50" s="861"/>
      <c r="K50" s="861"/>
      <c r="L50" s="866"/>
    </row>
    <row r="51" spans="1:12" ht="120" x14ac:dyDescent="0.25">
      <c r="A51" s="857" t="s">
        <v>878</v>
      </c>
      <c r="B51" s="860" t="s">
        <v>879</v>
      </c>
      <c r="C51" s="858" t="s">
        <v>904</v>
      </c>
      <c r="D51" s="860" t="s">
        <v>912</v>
      </c>
      <c r="E51" s="860"/>
      <c r="F51" s="861"/>
      <c r="G51" s="862">
        <v>30000</v>
      </c>
      <c r="H51" s="861"/>
      <c r="I51" s="861"/>
      <c r="J51" s="861"/>
      <c r="K51" s="861"/>
      <c r="L51" s="860"/>
    </row>
    <row r="52" spans="1:12" ht="60" x14ac:dyDescent="0.25">
      <c r="A52" s="857" t="s">
        <v>878</v>
      </c>
      <c r="B52" s="860" t="s">
        <v>879</v>
      </c>
      <c r="C52" s="858" t="s">
        <v>904</v>
      </c>
      <c r="D52" s="860" t="s">
        <v>913</v>
      </c>
      <c r="E52" s="860"/>
      <c r="F52" s="861"/>
      <c r="G52" s="862">
        <v>900</v>
      </c>
      <c r="H52" s="861"/>
      <c r="I52" s="861"/>
      <c r="J52" s="861"/>
      <c r="K52" s="861"/>
      <c r="L52" s="866"/>
    </row>
    <row r="53" spans="1:12" ht="48" x14ac:dyDescent="0.25">
      <c r="A53" s="857" t="s">
        <v>878</v>
      </c>
      <c r="B53" s="860" t="s">
        <v>879</v>
      </c>
      <c r="C53" s="858" t="s">
        <v>904</v>
      </c>
      <c r="D53" s="860" t="s">
        <v>908</v>
      </c>
      <c r="E53" s="860"/>
      <c r="F53" s="861"/>
      <c r="G53" s="881">
        <v>1000</v>
      </c>
      <c r="H53" s="861"/>
      <c r="I53" s="861"/>
      <c r="J53" s="861"/>
      <c r="K53" s="861"/>
      <c r="L53" s="860"/>
    </row>
    <row r="54" spans="1:12" ht="48" x14ac:dyDescent="0.25">
      <c r="A54" s="857" t="s">
        <v>885</v>
      </c>
      <c r="B54" s="860" t="s">
        <v>879</v>
      </c>
      <c r="C54" s="858" t="s">
        <v>904</v>
      </c>
      <c r="D54" s="860" t="s">
        <v>908</v>
      </c>
      <c r="E54" s="860"/>
      <c r="F54" s="860"/>
      <c r="G54" s="862">
        <v>1000</v>
      </c>
      <c r="H54" s="861"/>
      <c r="I54" s="861"/>
      <c r="J54" s="861"/>
      <c r="K54" s="861"/>
      <c r="L54" s="860"/>
    </row>
    <row r="55" spans="1:12" ht="120" x14ac:dyDescent="0.25">
      <c r="A55" s="857" t="s">
        <v>914</v>
      </c>
      <c r="B55" s="860" t="s">
        <v>867</v>
      </c>
      <c r="C55" s="858" t="s">
        <v>904</v>
      </c>
      <c r="D55" s="860" t="s">
        <v>912</v>
      </c>
      <c r="E55" s="860"/>
      <c r="F55" s="861"/>
      <c r="G55" s="862">
        <v>30000</v>
      </c>
      <c r="H55" s="861"/>
      <c r="I55" s="861"/>
      <c r="J55" s="861"/>
      <c r="K55" s="861"/>
      <c r="L55" s="866"/>
    </row>
    <row r="56" spans="1:12" ht="60" x14ac:dyDescent="0.25">
      <c r="A56" s="857" t="s">
        <v>914</v>
      </c>
      <c r="B56" s="860" t="s">
        <v>867</v>
      </c>
      <c r="C56" s="858" t="s">
        <v>904</v>
      </c>
      <c r="D56" s="860" t="s">
        <v>907</v>
      </c>
      <c r="E56" s="860"/>
      <c r="F56" s="860"/>
      <c r="G56" s="862">
        <v>900</v>
      </c>
      <c r="H56" s="861"/>
      <c r="I56" s="861"/>
      <c r="J56" s="861"/>
      <c r="K56" s="861"/>
      <c r="L56" s="866"/>
    </row>
    <row r="57" spans="1:12" ht="60" x14ac:dyDescent="0.25">
      <c r="A57" s="857" t="s">
        <v>866</v>
      </c>
      <c r="B57" s="860" t="s">
        <v>867</v>
      </c>
      <c r="C57" s="858" t="s">
        <v>904</v>
      </c>
      <c r="D57" s="860" t="s">
        <v>907</v>
      </c>
      <c r="E57" s="860"/>
      <c r="F57" s="861"/>
      <c r="G57" s="862">
        <v>900</v>
      </c>
      <c r="H57" s="861"/>
      <c r="I57" s="861"/>
      <c r="J57" s="861"/>
      <c r="K57" s="861"/>
      <c r="L57" s="866"/>
    </row>
    <row r="58" spans="1:12" ht="120" x14ac:dyDescent="0.25">
      <c r="A58" s="857" t="s">
        <v>915</v>
      </c>
      <c r="B58" s="887" t="s">
        <v>916</v>
      </c>
      <c r="C58" s="858" t="s">
        <v>904</v>
      </c>
      <c r="D58" s="860" t="s">
        <v>917</v>
      </c>
      <c r="E58" s="860"/>
      <c r="F58" s="861"/>
      <c r="G58" s="862">
        <v>30000</v>
      </c>
      <c r="H58" s="861"/>
      <c r="I58" s="861"/>
      <c r="J58" s="861"/>
      <c r="K58" s="861"/>
      <c r="L58" s="866"/>
    </row>
    <row r="59" spans="1:12" ht="60" x14ac:dyDescent="0.25">
      <c r="A59" s="857" t="s">
        <v>915</v>
      </c>
      <c r="B59" s="887" t="s">
        <v>916</v>
      </c>
      <c r="C59" s="858" t="s">
        <v>904</v>
      </c>
      <c r="D59" s="860" t="s">
        <v>913</v>
      </c>
      <c r="E59" s="886"/>
      <c r="F59" s="886"/>
      <c r="G59" s="870">
        <v>1800</v>
      </c>
      <c r="H59" s="1000"/>
      <c r="I59" s="1000"/>
      <c r="J59" s="1000"/>
      <c r="K59" s="1000"/>
      <c r="L59" s="886"/>
    </row>
    <row r="60" spans="1:12" ht="36.75" x14ac:dyDescent="0.25">
      <c r="A60" s="857" t="s">
        <v>915</v>
      </c>
      <c r="B60" s="887" t="s">
        <v>916</v>
      </c>
      <c r="C60" s="858" t="s">
        <v>904</v>
      </c>
      <c r="D60" s="886" t="s">
        <v>918</v>
      </c>
      <c r="E60" s="886"/>
      <c r="F60" s="886"/>
      <c r="G60" s="870">
        <v>800</v>
      </c>
      <c r="H60" s="1000"/>
      <c r="I60" s="1000"/>
      <c r="J60" s="1000"/>
      <c r="K60" s="1000"/>
      <c r="L60" s="886"/>
    </row>
    <row r="61" spans="1:12" ht="36.75" x14ac:dyDescent="0.25">
      <c r="A61" s="904" t="s">
        <v>919</v>
      </c>
      <c r="B61" s="887" t="s">
        <v>916</v>
      </c>
      <c r="C61" s="858" t="s">
        <v>904</v>
      </c>
      <c r="D61" s="886" t="s">
        <v>918</v>
      </c>
      <c r="E61" s="886"/>
      <c r="F61" s="886"/>
      <c r="G61" s="870">
        <v>800</v>
      </c>
      <c r="H61" s="1000"/>
      <c r="I61" s="1000"/>
      <c r="J61" s="1000"/>
      <c r="K61" s="1000"/>
      <c r="L61" s="886"/>
    </row>
    <row r="62" spans="1:12" ht="36.75" x14ac:dyDescent="0.25">
      <c r="A62" s="904" t="s">
        <v>919</v>
      </c>
      <c r="B62" s="887" t="s">
        <v>916</v>
      </c>
      <c r="C62" s="858" t="s">
        <v>904</v>
      </c>
      <c r="D62" s="886" t="s">
        <v>920</v>
      </c>
      <c r="E62" s="886"/>
      <c r="F62" s="886"/>
      <c r="G62" s="870">
        <v>14000</v>
      </c>
      <c r="H62" s="1000"/>
      <c r="I62" s="1000"/>
      <c r="J62" s="1000"/>
      <c r="K62" s="1000"/>
      <c r="L62" s="886"/>
    </row>
    <row r="63" spans="1:12" ht="24" x14ac:dyDescent="0.25">
      <c r="A63" s="857" t="s">
        <v>878</v>
      </c>
      <c r="B63" s="860" t="s">
        <v>879</v>
      </c>
      <c r="C63" s="1051" t="s">
        <v>716</v>
      </c>
      <c r="D63" s="886" t="s">
        <v>921</v>
      </c>
      <c r="E63" s="886"/>
      <c r="F63" s="886"/>
      <c r="G63" s="870">
        <v>700</v>
      </c>
      <c r="H63" s="1000"/>
      <c r="I63" s="1000"/>
      <c r="J63" s="1000"/>
      <c r="K63" s="1000"/>
      <c r="L63" s="886"/>
    </row>
    <row r="64" spans="1:12" ht="72.75" x14ac:dyDescent="0.25">
      <c r="A64" s="857" t="s">
        <v>878</v>
      </c>
      <c r="B64" s="860" t="s">
        <v>879</v>
      </c>
      <c r="C64" s="1051" t="s">
        <v>716</v>
      </c>
      <c r="D64" s="887" t="s">
        <v>922</v>
      </c>
      <c r="E64" s="886"/>
      <c r="F64" s="886"/>
      <c r="G64" s="870">
        <v>200</v>
      </c>
      <c r="H64" s="1000"/>
      <c r="I64" s="1000"/>
      <c r="J64" s="1000"/>
      <c r="K64" s="1000"/>
      <c r="L64" s="886"/>
    </row>
    <row r="65" spans="1:13" ht="24" x14ac:dyDescent="0.25">
      <c r="A65" s="857" t="s">
        <v>878</v>
      </c>
      <c r="B65" s="860" t="s">
        <v>879</v>
      </c>
      <c r="C65" s="1051" t="s">
        <v>716</v>
      </c>
      <c r="D65" s="886" t="s">
        <v>923</v>
      </c>
      <c r="E65" s="886"/>
      <c r="F65" s="886"/>
      <c r="G65" s="870">
        <v>200</v>
      </c>
      <c r="H65" s="1000"/>
      <c r="I65" s="1000"/>
      <c r="J65" s="1000"/>
      <c r="K65" s="1000"/>
      <c r="L65" s="886"/>
    </row>
    <row r="66" spans="1:13" ht="192.75" x14ac:dyDescent="0.25">
      <c r="A66" s="857" t="s">
        <v>878</v>
      </c>
      <c r="B66" s="860" t="s">
        <v>879</v>
      </c>
      <c r="C66" s="1051" t="s">
        <v>716</v>
      </c>
      <c r="D66" s="887" t="s">
        <v>924</v>
      </c>
      <c r="E66" s="886"/>
      <c r="F66" s="886"/>
      <c r="G66" s="1052">
        <v>6000</v>
      </c>
      <c r="H66" s="1000"/>
      <c r="I66" s="1000"/>
      <c r="J66" s="1000"/>
      <c r="K66" s="1000"/>
      <c r="L66" s="886"/>
      <c r="M66" s="1053"/>
    </row>
    <row r="67" spans="1:13" ht="24" x14ac:dyDescent="0.25">
      <c r="A67" s="857" t="s">
        <v>878</v>
      </c>
      <c r="B67" s="860" t="s">
        <v>879</v>
      </c>
      <c r="C67" s="1051" t="s">
        <v>716</v>
      </c>
      <c r="D67" s="886" t="s">
        <v>925</v>
      </c>
      <c r="E67" s="886"/>
      <c r="F67" s="886"/>
      <c r="G67" s="870">
        <v>1600</v>
      </c>
      <c r="H67" s="1000"/>
      <c r="I67" s="1000"/>
      <c r="J67" s="1000"/>
      <c r="K67" s="1000"/>
      <c r="L67" s="886"/>
    </row>
    <row r="68" spans="1:13" ht="36.75" x14ac:dyDescent="0.25">
      <c r="A68" s="904" t="s">
        <v>885</v>
      </c>
      <c r="B68" s="887" t="s">
        <v>926</v>
      </c>
      <c r="C68" s="1051" t="s">
        <v>716</v>
      </c>
      <c r="D68" s="886" t="s">
        <v>927</v>
      </c>
      <c r="E68" s="886"/>
      <c r="F68" s="886"/>
      <c r="G68" s="870">
        <v>3200</v>
      </c>
      <c r="H68" s="1000"/>
      <c r="I68" s="1000"/>
      <c r="J68" s="1000"/>
      <c r="K68" s="1000"/>
      <c r="L68" s="886"/>
    </row>
    <row r="69" spans="1:13" ht="36.75" x14ac:dyDescent="0.25">
      <c r="A69" s="904" t="s">
        <v>885</v>
      </c>
      <c r="B69" s="887" t="s">
        <v>926</v>
      </c>
      <c r="C69" s="1051" t="s">
        <v>716</v>
      </c>
      <c r="D69" s="886" t="s">
        <v>921</v>
      </c>
      <c r="E69" s="886"/>
      <c r="F69" s="886"/>
      <c r="G69" s="870">
        <v>700</v>
      </c>
      <c r="H69" s="1000"/>
      <c r="I69" s="1000"/>
      <c r="J69" s="1000"/>
      <c r="K69" s="1000"/>
      <c r="L69" s="886"/>
    </row>
    <row r="70" spans="1:13" ht="72.75" x14ac:dyDescent="0.25">
      <c r="A70" s="904" t="s">
        <v>885</v>
      </c>
      <c r="B70" s="887" t="s">
        <v>926</v>
      </c>
      <c r="C70" s="1051" t="s">
        <v>716</v>
      </c>
      <c r="D70" s="887" t="s">
        <v>922</v>
      </c>
      <c r="E70" s="886"/>
      <c r="F70" s="886"/>
      <c r="G70" s="870">
        <v>200</v>
      </c>
      <c r="H70" s="1000"/>
      <c r="I70" s="1000"/>
      <c r="J70" s="1000"/>
      <c r="K70" s="1000"/>
      <c r="L70" s="886"/>
    </row>
    <row r="71" spans="1:13" ht="36.75" x14ac:dyDescent="0.25">
      <c r="A71" s="904" t="s">
        <v>885</v>
      </c>
      <c r="B71" s="887" t="s">
        <v>926</v>
      </c>
      <c r="C71" s="1051" t="s">
        <v>716</v>
      </c>
      <c r="D71" s="886" t="s">
        <v>923</v>
      </c>
      <c r="E71" s="886"/>
      <c r="F71" s="886"/>
      <c r="G71" s="870">
        <v>200</v>
      </c>
      <c r="H71" s="1000"/>
      <c r="I71" s="1000"/>
      <c r="J71" s="1000"/>
      <c r="K71" s="1000"/>
      <c r="L71" s="886"/>
    </row>
    <row r="72" spans="1:13" ht="36.75" x14ac:dyDescent="0.25">
      <c r="A72" s="904" t="s">
        <v>919</v>
      </c>
      <c r="B72" s="887" t="s">
        <v>916</v>
      </c>
      <c r="C72" s="1051" t="s">
        <v>716</v>
      </c>
      <c r="D72" s="886" t="s">
        <v>928</v>
      </c>
      <c r="E72" s="886"/>
      <c r="F72" s="886"/>
      <c r="G72" s="870">
        <v>350</v>
      </c>
      <c r="H72" s="1000"/>
      <c r="I72" s="1000"/>
      <c r="J72" s="1000"/>
      <c r="K72" s="1000"/>
      <c r="L72" s="886"/>
    </row>
    <row r="73" spans="1:13" ht="72.75" x14ac:dyDescent="0.25">
      <c r="A73" s="904" t="s">
        <v>919</v>
      </c>
      <c r="B73" s="887" t="s">
        <v>916</v>
      </c>
      <c r="C73" s="1051" t="s">
        <v>716</v>
      </c>
      <c r="D73" s="887" t="s">
        <v>929</v>
      </c>
      <c r="E73" s="886"/>
      <c r="F73" s="886"/>
      <c r="G73" s="870">
        <v>100</v>
      </c>
      <c r="H73" s="1000"/>
      <c r="I73" s="1000"/>
      <c r="J73" s="1000"/>
      <c r="K73" s="1000"/>
      <c r="L73" s="886"/>
    </row>
    <row r="74" spans="1:13" ht="36.75" x14ac:dyDescent="0.25">
      <c r="A74" s="904" t="s">
        <v>919</v>
      </c>
      <c r="B74" s="887" t="s">
        <v>916</v>
      </c>
      <c r="C74" s="1051" t="s">
        <v>716</v>
      </c>
      <c r="D74" s="886" t="s">
        <v>923</v>
      </c>
      <c r="E74" s="886"/>
      <c r="F74" s="886"/>
      <c r="G74" s="870">
        <v>200</v>
      </c>
      <c r="H74" s="1000"/>
      <c r="I74" s="1000"/>
      <c r="J74" s="1000"/>
      <c r="K74" s="1000"/>
      <c r="L74" s="886"/>
    </row>
    <row r="75" spans="1:13" ht="84.75" x14ac:dyDescent="0.25">
      <c r="A75" s="904" t="s">
        <v>919</v>
      </c>
      <c r="B75" s="887" t="s">
        <v>916</v>
      </c>
      <c r="C75" s="1051" t="s">
        <v>716</v>
      </c>
      <c r="D75" s="887" t="s">
        <v>930</v>
      </c>
      <c r="E75" s="886"/>
      <c r="F75" s="886"/>
      <c r="G75" s="870">
        <v>400</v>
      </c>
      <c r="H75" s="1000"/>
      <c r="I75" s="1000"/>
      <c r="J75" s="1000"/>
      <c r="K75" s="1000"/>
      <c r="L75" s="886"/>
    </row>
    <row r="76" spans="1:13" ht="84.75" x14ac:dyDescent="0.25">
      <c r="A76" s="904" t="s">
        <v>919</v>
      </c>
      <c r="B76" s="887" t="s">
        <v>916</v>
      </c>
      <c r="C76" s="1051" t="s">
        <v>716</v>
      </c>
      <c r="D76" s="887" t="s">
        <v>931</v>
      </c>
      <c r="E76" s="886"/>
      <c r="F76" s="886"/>
      <c r="G76" s="870">
        <v>400</v>
      </c>
      <c r="H76" s="1000"/>
      <c r="I76" s="1000"/>
      <c r="J76" s="1000"/>
      <c r="K76" s="1000"/>
      <c r="L76" s="886"/>
    </row>
    <row r="77" spans="1:13" ht="36.75" x14ac:dyDescent="0.25">
      <c r="A77" s="904" t="s">
        <v>915</v>
      </c>
      <c r="B77" s="887" t="s">
        <v>916</v>
      </c>
      <c r="C77" s="1051" t="s">
        <v>716</v>
      </c>
      <c r="D77" s="886" t="s">
        <v>928</v>
      </c>
      <c r="E77" s="886"/>
      <c r="F77" s="886"/>
      <c r="G77" s="870">
        <v>350</v>
      </c>
      <c r="H77" s="1000"/>
      <c r="I77" s="1000"/>
      <c r="J77" s="1000"/>
      <c r="K77" s="1000"/>
      <c r="L77" s="886"/>
    </row>
    <row r="78" spans="1:13" ht="72.75" x14ac:dyDescent="0.25">
      <c r="A78" s="904" t="s">
        <v>915</v>
      </c>
      <c r="B78" s="887" t="s">
        <v>916</v>
      </c>
      <c r="C78" s="1051" t="s">
        <v>716</v>
      </c>
      <c r="D78" s="887" t="s">
        <v>929</v>
      </c>
      <c r="E78" s="886"/>
      <c r="F78" s="886"/>
      <c r="G78" s="870">
        <v>100</v>
      </c>
      <c r="H78" s="1000"/>
      <c r="I78" s="1000"/>
      <c r="J78" s="1000"/>
      <c r="K78" s="1000"/>
      <c r="L78" s="886"/>
    </row>
    <row r="79" spans="1:13" ht="36.75" x14ac:dyDescent="0.25">
      <c r="A79" s="904" t="s">
        <v>915</v>
      </c>
      <c r="B79" s="887" t="s">
        <v>916</v>
      </c>
      <c r="C79" s="1051" t="s">
        <v>716</v>
      </c>
      <c r="D79" s="886" t="s">
        <v>923</v>
      </c>
      <c r="E79" s="886"/>
      <c r="F79" s="886"/>
      <c r="G79" s="870">
        <v>200</v>
      </c>
      <c r="H79" s="1000"/>
      <c r="I79" s="1000"/>
      <c r="J79" s="1000"/>
      <c r="K79" s="1000"/>
      <c r="L79" s="886"/>
    </row>
    <row r="80" spans="1:13" ht="36.75" x14ac:dyDescent="0.25">
      <c r="A80" s="904" t="s">
        <v>885</v>
      </c>
      <c r="B80" s="887" t="s">
        <v>926</v>
      </c>
      <c r="C80" s="1051" t="s">
        <v>932</v>
      </c>
      <c r="D80" s="1054" t="s">
        <v>933</v>
      </c>
      <c r="E80" s="886"/>
      <c r="F80" s="886"/>
      <c r="G80" s="870">
        <v>12500</v>
      </c>
      <c r="H80" s="1000"/>
      <c r="I80" s="1000"/>
      <c r="J80" s="1000"/>
      <c r="K80" s="1000"/>
      <c r="L80" s="886"/>
    </row>
    <row r="81" spans="1:12" ht="36.75" x14ac:dyDescent="0.25">
      <c r="A81" s="904" t="s">
        <v>897</v>
      </c>
      <c r="B81" s="887" t="s">
        <v>892</v>
      </c>
      <c r="C81" s="1051" t="s">
        <v>932</v>
      </c>
      <c r="D81" s="1054" t="s">
        <v>934</v>
      </c>
      <c r="E81" s="886"/>
      <c r="F81" s="886"/>
      <c r="G81" s="870">
        <v>12500</v>
      </c>
      <c r="H81" s="1000"/>
      <c r="I81" s="1000"/>
      <c r="J81" s="1000"/>
      <c r="K81" s="1000"/>
      <c r="L81" s="886"/>
    </row>
    <row r="82" spans="1:12" ht="36.75" x14ac:dyDescent="0.25">
      <c r="A82" s="904" t="s">
        <v>935</v>
      </c>
      <c r="B82" s="887" t="s">
        <v>892</v>
      </c>
      <c r="C82" s="1051" t="s">
        <v>932</v>
      </c>
      <c r="D82" s="1054" t="s">
        <v>934</v>
      </c>
      <c r="E82" s="886"/>
      <c r="F82" s="886"/>
      <c r="G82" s="870">
        <v>12500</v>
      </c>
      <c r="H82" s="1000"/>
      <c r="I82" s="1000"/>
      <c r="J82" s="1000"/>
      <c r="K82" s="1000"/>
      <c r="L82" s="886"/>
    </row>
    <row r="83" spans="1:12" ht="24.75" x14ac:dyDescent="0.25">
      <c r="A83" s="904" t="s">
        <v>914</v>
      </c>
      <c r="B83" s="887" t="s">
        <v>867</v>
      </c>
      <c r="C83" s="1051" t="s">
        <v>932</v>
      </c>
      <c r="D83" s="1054" t="s">
        <v>936</v>
      </c>
      <c r="E83" s="886"/>
      <c r="F83" s="886"/>
      <c r="G83" s="870">
        <v>12500</v>
      </c>
      <c r="H83" s="1000"/>
      <c r="I83" s="1000"/>
      <c r="J83" s="1000"/>
      <c r="K83" s="1000"/>
      <c r="L83" s="886"/>
    </row>
    <row r="84" spans="1:12" ht="24.75" x14ac:dyDescent="0.25">
      <c r="A84" s="904" t="s">
        <v>896</v>
      </c>
      <c r="B84" s="887" t="s">
        <v>867</v>
      </c>
      <c r="C84" s="1051" t="s">
        <v>932</v>
      </c>
      <c r="D84" s="1054" t="s">
        <v>933</v>
      </c>
      <c r="E84" s="886"/>
      <c r="F84" s="886"/>
      <c r="G84" s="870">
        <v>12500</v>
      </c>
      <c r="H84" s="1000"/>
      <c r="I84" s="1000"/>
      <c r="J84" s="1000"/>
      <c r="K84" s="1000"/>
      <c r="L84" s="886"/>
    </row>
    <row r="85" spans="1:12" ht="36.75" x14ac:dyDescent="0.25">
      <c r="A85" s="904" t="s">
        <v>891</v>
      </c>
      <c r="B85" s="887" t="s">
        <v>937</v>
      </c>
      <c r="C85" s="1051" t="s">
        <v>932</v>
      </c>
      <c r="D85" s="1054" t="s">
        <v>938</v>
      </c>
      <c r="E85" s="886"/>
      <c r="F85" s="886"/>
      <c r="G85" s="870">
        <v>12500</v>
      </c>
      <c r="H85" s="1000"/>
      <c r="I85" s="1000"/>
      <c r="J85" s="1000"/>
      <c r="K85" s="1000"/>
      <c r="L85" s="886"/>
    </row>
    <row r="86" spans="1:12" ht="24.75" x14ac:dyDescent="0.25">
      <c r="A86" s="904" t="s">
        <v>884</v>
      </c>
      <c r="B86" s="887" t="s">
        <v>879</v>
      </c>
      <c r="C86" s="1051" t="s">
        <v>932</v>
      </c>
      <c r="D86" s="886" t="s">
        <v>939</v>
      </c>
      <c r="E86" s="886"/>
      <c r="F86" s="886"/>
      <c r="G86" s="870">
        <v>12500</v>
      </c>
      <c r="H86" s="1000"/>
      <c r="I86" s="1000"/>
      <c r="J86" s="1000"/>
      <c r="K86" s="1000"/>
      <c r="L86" s="886"/>
    </row>
    <row r="87" spans="1:12" x14ac:dyDescent="0.25">
      <c r="A87" s="1055"/>
      <c r="B87" s="1043"/>
      <c r="C87" s="1056"/>
      <c r="D87" s="1043"/>
      <c r="E87" s="1043"/>
      <c r="F87" s="916" t="s">
        <v>865</v>
      </c>
      <c r="G87" s="917">
        <f>SUM(G20:G86)</f>
        <v>327880</v>
      </c>
      <c r="H87" s="1057"/>
      <c r="I87" s="1057"/>
      <c r="J87" s="1057"/>
      <c r="K87" s="1057"/>
      <c r="L87" s="1043"/>
    </row>
  </sheetData>
  <mergeCells count="9">
    <mergeCell ref="G18:G19"/>
    <mergeCell ref="H18:K18"/>
    <mergeCell ref="L18:L19"/>
    <mergeCell ref="A18:A19"/>
    <mergeCell ref="B18:B19"/>
    <mergeCell ref="C18:C19"/>
    <mergeCell ref="D18:D19"/>
    <mergeCell ref="E18:E19"/>
    <mergeCell ref="F18:F19"/>
  </mergeCells>
  <pageMargins left="0.7" right="0.7" top="0.75" bottom="0.75" header="0.3" footer="0.3"/>
  <pageSetup paperSize="8" orientation="landscape"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4"/>
  <sheetViews>
    <sheetView topLeftCell="A19" workbookViewId="0">
      <selection activeCell="R31" sqref="R31"/>
    </sheetView>
  </sheetViews>
  <sheetFormatPr defaultRowHeight="15" x14ac:dyDescent="0.25"/>
  <cols>
    <col min="7" max="7" width="11.7109375" customWidth="1"/>
  </cols>
  <sheetData>
    <row r="1" spans="1:12" ht="21" x14ac:dyDescent="0.25">
      <c r="A1" s="833" t="s">
        <v>401</v>
      </c>
      <c r="C1" s="834"/>
      <c r="D1" s="833"/>
      <c r="G1" s="395"/>
      <c r="H1" s="835"/>
      <c r="I1" s="835"/>
      <c r="J1" s="835"/>
      <c r="K1" s="835"/>
    </row>
    <row r="2" spans="1:12" ht="21" x14ac:dyDescent="0.25">
      <c r="A2" s="836"/>
      <c r="C2" s="834"/>
      <c r="D2" s="833"/>
      <c r="G2" s="395"/>
      <c r="H2" s="835"/>
      <c r="I2" s="835"/>
      <c r="J2" s="835"/>
      <c r="K2" s="835"/>
    </row>
    <row r="3" spans="1:12" x14ac:dyDescent="0.25">
      <c r="A3" s="837" t="s">
        <v>402</v>
      </c>
      <c r="B3" s="837"/>
      <c r="C3" s="838"/>
      <c r="D3" s="839"/>
      <c r="E3" s="839"/>
      <c r="F3" s="839"/>
      <c r="G3" s="840"/>
      <c r="H3" s="841"/>
      <c r="I3" s="841"/>
      <c r="J3" s="841"/>
      <c r="K3" s="841"/>
      <c r="L3" s="839"/>
    </row>
    <row r="4" spans="1:12" x14ac:dyDescent="0.25">
      <c r="A4" s="842" t="s">
        <v>403</v>
      </c>
      <c r="B4" s="843" t="s">
        <v>404</v>
      </c>
      <c r="C4" s="844"/>
      <c r="D4" s="845"/>
      <c r="E4" s="845"/>
      <c r="F4" s="845"/>
      <c r="G4" s="846"/>
      <c r="H4" s="847"/>
      <c r="I4" s="847"/>
      <c r="J4" s="847"/>
      <c r="K4" s="847"/>
      <c r="L4" s="845"/>
    </row>
    <row r="5" spans="1:12" x14ac:dyDescent="0.25">
      <c r="A5" s="848" t="s">
        <v>405</v>
      </c>
      <c r="B5" s="845" t="s">
        <v>406</v>
      </c>
      <c r="C5" s="844"/>
      <c r="D5" s="845"/>
      <c r="E5" s="845"/>
      <c r="F5" s="845"/>
      <c r="G5" s="846"/>
      <c r="H5" s="847"/>
      <c r="I5" s="847"/>
      <c r="J5" s="847"/>
      <c r="K5" s="847"/>
      <c r="L5" s="845"/>
    </row>
    <row r="6" spans="1:12" x14ac:dyDescent="0.25">
      <c r="A6" s="848" t="s">
        <v>407</v>
      </c>
      <c r="B6" s="845" t="s">
        <v>408</v>
      </c>
      <c r="C6" s="844"/>
      <c r="D6" s="845"/>
      <c r="E6" s="845"/>
      <c r="F6" s="845"/>
      <c r="G6" s="846"/>
      <c r="H6" s="847"/>
      <c r="I6" s="847"/>
      <c r="J6" s="847"/>
      <c r="K6" s="847"/>
      <c r="L6" s="845"/>
    </row>
    <row r="7" spans="1:12" x14ac:dyDescent="0.25">
      <c r="A7" s="848" t="s">
        <v>409</v>
      </c>
      <c r="B7" s="845" t="s">
        <v>410</v>
      </c>
      <c r="C7" s="844"/>
      <c r="D7" s="845"/>
      <c r="E7" s="845"/>
      <c r="F7" s="845"/>
      <c r="G7" s="846"/>
      <c r="H7" s="847"/>
      <c r="I7" s="847"/>
      <c r="J7" s="847"/>
      <c r="K7" s="847"/>
      <c r="L7" s="845"/>
    </row>
    <row r="8" spans="1:12" x14ac:dyDescent="0.25">
      <c r="A8" s="848" t="s">
        <v>411</v>
      </c>
      <c r="B8" s="849" t="s">
        <v>412</v>
      </c>
      <c r="C8" s="844"/>
      <c r="D8" s="845"/>
      <c r="E8" s="845"/>
      <c r="F8" s="845"/>
      <c r="G8" s="846"/>
      <c r="H8" s="847"/>
      <c r="I8" s="847"/>
      <c r="J8" s="847"/>
      <c r="K8" s="847"/>
      <c r="L8" s="845"/>
    </row>
    <row r="9" spans="1:12" x14ac:dyDescent="0.25">
      <c r="A9" s="848" t="s">
        <v>413</v>
      </c>
      <c r="B9" s="845" t="s">
        <v>414</v>
      </c>
      <c r="C9" s="844"/>
      <c r="D9" s="845"/>
      <c r="E9" s="845"/>
      <c r="F9" s="845"/>
      <c r="G9" s="846"/>
      <c r="H9" s="847"/>
      <c r="I9" s="847"/>
      <c r="J9" s="847"/>
      <c r="K9" s="847"/>
      <c r="L9" s="845"/>
    </row>
    <row r="10" spans="1:12" x14ac:dyDescent="0.25">
      <c r="A10" s="848" t="s">
        <v>415</v>
      </c>
      <c r="B10" s="845" t="s">
        <v>416</v>
      </c>
      <c r="C10" s="844"/>
      <c r="D10" s="845"/>
      <c r="E10" s="845"/>
      <c r="F10" s="845"/>
      <c r="G10" s="846"/>
      <c r="H10" s="847"/>
      <c r="I10" s="847"/>
      <c r="J10" s="847"/>
      <c r="K10" s="847"/>
      <c r="L10" s="845"/>
    </row>
    <row r="11" spans="1:12" x14ac:dyDescent="0.25">
      <c r="A11" s="848" t="s">
        <v>417</v>
      </c>
      <c r="B11" s="845" t="s">
        <v>418</v>
      </c>
      <c r="C11" s="844"/>
      <c r="D11" s="845"/>
      <c r="E11" s="845"/>
      <c r="F11" s="845"/>
      <c r="G11" s="846"/>
      <c r="H11" s="847"/>
      <c r="I11" s="847"/>
      <c r="J11" s="847"/>
      <c r="K11" s="847"/>
      <c r="L11" s="845"/>
    </row>
    <row r="12" spans="1:12" x14ac:dyDescent="0.25">
      <c r="A12" s="848" t="s">
        <v>419</v>
      </c>
      <c r="B12" s="845" t="s">
        <v>420</v>
      </c>
      <c r="C12" s="844"/>
      <c r="D12" s="845"/>
      <c r="E12" s="845"/>
      <c r="F12" s="845"/>
      <c r="G12" s="846"/>
      <c r="H12" s="847"/>
      <c r="I12" s="847"/>
      <c r="J12" s="847"/>
      <c r="K12" s="847"/>
      <c r="L12" s="845"/>
    </row>
    <row r="13" spans="1:12" x14ac:dyDescent="0.25">
      <c r="A13" s="848" t="s">
        <v>421</v>
      </c>
      <c r="B13" s="845" t="s">
        <v>422</v>
      </c>
      <c r="C13" s="844"/>
      <c r="D13" s="845"/>
      <c r="E13" s="845"/>
      <c r="F13" s="845"/>
      <c r="G13" s="846"/>
      <c r="H13" s="847"/>
      <c r="I13" s="847"/>
      <c r="J13" s="847"/>
      <c r="K13" s="847"/>
      <c r="L13" s="845"/>
    </row>
    <row r="14" spans="1:12" x14ac:dyDescent="0.25">
      <c r="A14" s="848" t="s">
        <v>423</v>
      </c>
      <c r="B14" s="845" t="s">
        <v>424</v>
      </c>
      <c r="C14" s="844"/>
      <c r="D14" s="845"/>
      <c r="E14" s="845"/>
      <c r="F14" s="845"/>
      <c r="G14" s="846"/>
      <c r="H14" s="847"/>
      <c r="I14" s="847"/>
      <c r="J14" s="847"/>
      <c r="K14" s="847"/>
      <c r="L14" s="845"/>
    </row>
    <row r="15" spans="1:12" x14ac:dyDescent="0.25">
      <c r="A15" s="848" t="s">
        <v>425</v>
      </c>
      <c r="B15" s="845" t="s">
        <v>426</v>
      </c>
      <c r="C15" s="844"/>
      <c r="D15" s="845"/>
      <c r="E15" s="845"/>
      <c r="F15" s="845"/>
      <c r="G15" s="846"/>
      <c r="H15" s="847"/>
      <c r="I15" s="847"/>
      <c r="J15" s="847"/>
      <c r="K15" s="847"/>
      <c r="L15" s="845"/>
    </row>
    <row r="16" spans="1:12" x14ac:dyDescent="0.25">
      <c r="A16" s="848" t="s">
        <v>427</v>
      </c>
      <c r="B16" s="845" t="s">
        <v>428</v>
      </c>
      <c r="C16" s="844"/>
      <c r="D16" s="845"/>
      <c r="E16" s="845"/>
      <c r="F16" s="845"/>
      <c r="G16" s="846"/>
      <c r="H16" s="847"/>
      <c r="I16" s="847"/>
      <c r="J16" s="847"/>
      <c r="K16" s="847"/>
      <c r="L16" s="845"/>
    </row>
    <row r="17" spans="1:12" x14ac:dyDescent="0.25">
      <c r="A17" s="850"/>
      <c r="B17" s="851"/>
      <c r="C17" s="852"/>
      <c r="D17" s="851"/>
      <c r="E17" s="851"/>
      <c r="F17" s="851"/>
      <c r="G17" s="853"/>
      <c r="H17" s="854"/>
      <c r="I17" s="854"/>
      <c r="J17" s="854"/>
      <c r="K17" s="854"/>
      <c r="L17" s="851"/>
    </row>
    <row r="18" spans="1:12" x14ac:dyDescent="0.25">
      <c r="A18" s="1076" t="s">
        <v>429</v>
      </c>
      <c r="B18" s="1078" t="s">
        <v>430</v>
      </c>
      <c r="C18" s="1078" t="s">
        <v>431</v>
      </c>
      <c r="D18" s="1079" t="s">
        <v>432</v>
      </c>
      <c r="E18" s="1079" t="s">
        <v>433</v>
      </c>
      <c r="F18" s="1079" t="s">
        <v>434</v>
      </c>
      <c r="G18" s="1069" t="s">
        <v>435</v>
      </c>
      <c r="H18" s="1071" t="s">
        <v>436</v>
      </c>
      <c r="I18" s="1072"/>
      <c r="J18" s="1072"/>
      <c r="K18" s="1072"/>
      <c r="L18" s="1078" t="s">
        <v>437</v>
      </c>
    </row>
    <row r="19" spans="1:12" ht="33.75" x14ac:dyDescent="0.25">
      <c r="A19" s="1077"/>
      <c r="B19" s="1070"/>
      <c r="C19" s="1075"/>
      <c r="D19" s="1075"/>
      <c r="E19" s="1070"/>
      <c r="F19" s="1070"/>
      <c r="G19" s="1070"/>
      <c r="H19" s="855" t="s">
        <v>439</v>
      </c>
      <c r="I19" s="855" t="s">
        <v>440</v>
      </c>
      <c r="J19" s="855" t="s">
        <v>441</v>
      </c>
      <c r="K19" s="856" t="s">
        <v>442</v>
      </c>
      <c r="L19" s="1070"/>
    </row>
    <row r="20" spans="1:12" ht="72" x14ac:dyDescent="0.25">
      <c r="A20" s="857" t="s">
        <v>940</v>
      </c>
      <c r="B20" s="860"/>
      <c r="C20" s="859" t="s">
        <v>941</v>
      </c>
      <c r="D20" s="860" t="s">
        <v>942</v>
      </c>
      <c r="E20" s="860" t="s">
        <v>446</v>
      </c>
      <c r="F20" s="860">
        <v>1</v>
      </c>
      <c r="G20" s="1058">
        <v>3000</v>
      </c>
      <c r="H20" s="861" t="s">
        <v>447</v>
      </c>
      <c r="I20" s="861"/>
      <c r="J20" s="861" t="s">
        <v>447</v>
      </c>
      <c r="K20" s="861"/>
      <c r="L20" s="860" t="s">
        <v>943</v>
      </c>
    </row>
    <row r="21" spans="1:12" ht="72" x14ac:dyDescent="0.25">
      <c r="A21" s="857" t="s">
        <v>940</v>
      </c>
      <c r="B21" s="866"/>
      <c r="C21" s="859" t="s">
        <v>944</v>
      </c>
      <c r="D21" s="866" t="s">
        <v>945</v>
      </c>
      <c r="E21" s="866" t="s">
        <v>946</v>
      </c>
      <c r="F21" s="866">
        <v>1</v>
      </c>
      <c r="G21" s="1058">
        <v>250</v>
      </c>
      <c r="H21" s="867"/>
      <c r="I21" s="867"/>
      <c r="J21" s="867" t="s">
        <v>447</v>
      </c>
      <c r="K21" s="867"/>
      <c r="L21" s="860" t="s">
        <v>943</v>
      </c>
    </row>
    <row r="22" spans="1:12" ht="72" x14ac:dyDescent="0.25">
      <c r="A22" s="857" t="s">
        <v>940</v>
      </c>
      <c r="B22" s="860"/>
      <c r="C22" s="859" t="s">
        <v>947</v>
      </c>
      <c r="D22" s="860" t="s">
        <v>948</v>
      </c>
      <c r="E22" s="860" t="s">
        <v>949</v>
      </c>
      <c r="F22" s="860">
        <v>2</v>
      </c>
      <c r="G22" s="925">
        <v>700</v>
      </c>
      <c r="H22" s="861"/>
      <c r="I22" s="861" t="s">
        <v>447</v>
      </c>
      <c r="J22" s="861" t="s">
        <v>447</v>
      </c>
      <c r="K22" s="861"/>
      <c r="L22" s="860" t="s">
        <v>950</v>
      </c>
    </row>
    <row r="23" spans="1:12" ht="132" x14ac:dyDescent="0.25">
      <c r="A23" s="857" t="s">
        <v>940</v>
      </c>
      <c r="B23" s="866"/>
      <c r="C23" s="859" t="s">
        <v>951</v>
      </c>
      <c r="D23" s="866" t="s">
        <v>952</v>
      </c>
      <c r="E23" s="866" t="s">
        <v>953</v>
      </c>
      <c r="F23" s="866">
        <v>1</v>
      </c>
      <c r="G23" s="925">
        <v>2000</v>
      </c>
      <c r="H23" s="867" t="s">
        <v>447</v>
      </c>
      <c r="I23" s="867"/>
      <c r="J23" s="867" t="s">
        <v>447</v>
      </c>
      <c r="K23" s="867"/>
      <c r="L23" s="866" t="s">
        <v>954</v>
      </c>
    </row>
    <row r="24" spans="1:12" x14ac:dyDescent="0.25">
      <c r="A24" s="836"/>
      <c r="C24" s="834"/>
      <c r="F24" s="916" t="s">
        <v>865</v>
      </c>
      <c r="G24" s="917">
        <f>SUM(G20:G23)</f>
        <v>5950</v>
      </c>
      <c r="H24" s="835"/>
      <c r="I24" s="835"/>
      <c r="J24" s="835"/>
      <c r="K24" s="835"/>
    </row>
  </sheetData>
  <mergeCells count="9">
    <mergeCell ref="G18:G19"/>
    <mergeCell ref="H18:K18"/>
    <mergeCell ref="L18:L19"/>
    <mergeCell ref="A18:A19"/>
    <mergeCell ref="B18:B19"/>
    <mergeCell ref="C18:C19"/>
    <mergeCell ref="D18:D19"/>
    <mergeCell ref="E18:E19"/>
    <mergeCell ref="F18:F19"/>
  </mergeCells>
  <pageMargins left="0.7" right="0.7" top="0.75" bottom="0.75" header="0.3" footer="0.3"/>
  <pageSetup paperSize="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3"/>
  <sheetViews>
    <sheetView workbookViewId="0">
      <selection activeCell="C11" sqref="C11"/>
    </sheetView>
  </sheetViews>
  <sheetFormatPr defaultRowHeight="15" x14ac:dyDescent="0.25"/>
  <cols>
    <col min="1" max="1" width="48.7109375" customWidth="1"/>
    <col min="2" max="2" width="15.42578125" customWidth="1"/>
    <col min="3" max="3" width="13.7109375" customWidth="1"/>
    <col min="4" max="4" width="12.85546875" customWidth="1"/>
    <col min="5" max="5" width="12.7109375" customWidth="1"/>
    <col min="6" max="6" width="18.5703125" customWidth="1"/>
    <col min="7" max="7" width="9.7109375" customWidth="1"/>
    <col min="8" max="8" width="11.7109375" customWidth="1"/>
    <col min="9" max="9" width="11.7109375" bestFit="1" customWidth="1"/>
  </cols>
  <sheetData>
    <row r="1" spans="1:9" x14ac:dyDescent="0.25">
      <c r="A1" s="831" t="s">
        <v>380</v>
      </c>
      <c r="B1" s="831" t="s">
        <v>381</v>
      </c>
      <c r="C1" s="831">
        <v>2021</v>
      </c>
      <c r="D1" s="831">
        <v>2022</v>
      </c>
      <c r="E1" s="831">
        <v>2023</v>
      </c>
      <c r="F1" s="831" t="s">
        <v>382</v>
      </c>
      <c r="G1" s="831" t="s">
        <v>383</v>
      </c>
    </row>
    <row r="2" spans="1:9" x14ac:dyDescent="0.25">
      <c r="A2" s="1064" t="s">
        <v>384</v>
      </c>
      <c r="B2" s="69" t="s">
        <v>385</v>
      </c>
      <c r="C2" s="826">
        <v>50000</v>
      </c>
      <c r="D2" s="826"/>
      <c r="E2" s="826"/>
      <c r="F2" s="826">
        <v>50000</v>
      </c>
      <c r="G2" s="69" t="s">
        <v>386</v>
      </c>
    </row>
    <row r="3" spans="1:9" x14ac:dyDescent="0.25">
      <c r="A3" s="1064" t="s">
        <v>387</v>
      </c>
      <c r="B3" s="69" t="s">
        <v>385</v>
      </c>
      <c r="C3" s="826">
        <v>375000</v>
      </c>
      <c r="D3" s="826">
        <v>375000</v>
      </c>
      <c r="E3" s="826"/>
      <c r="F3" s="826">
        <v>750000</v>
      </c>
      <c r="G3" s="69" t="s">
        <v>386</v>
      </c>
    </row>
    <row r="4" spans="1:9" x14ac:dyDescent="0.25">
      <c r="A4" s="1064" t="s">
        <v>388</v>
      </c>
      <c r="B4" s="69" t="s">
        <v>385</v>
      </c>
      <c r="C4" s="826">
        <v>120000</v>
      </c>
      <c r="D4" s="826"/>
      <c r="E4" s="826"/>
      <c r="F4" s="826">
        <v>120000</v>
      </c>
      <c r="G4" s="69" t="s">
        <v>386</v>
      </c>
    </row>
    <row r="5" spans="1:9" x14ac:dyDescent="0.25">
      <c r="A5" s="1064" t="s">
        <v>389</v>
      </c>
      <c r="B5" s="69" t="s">
        <v>385</v>
      </c>
      <c r="C5" s="826"/>
      <c r="D5" s="826">
        <v>250000</v>
      </c>
      <c r="E5" s="826"/>
      <c r="F5" s="826">
        <v>250000</v>
      </c>
      <c r="G5" s="69" t="s">
        <v>386</v>
      </c>
    </row>
    <row r="6" spans="1:9" x14ac:dyDescent="0.25">
      <c r="A6" s="1064" t="s">
        <v>390</v>
      </c>
      <c r="B6" s="69" t="s">
        <v>385</v>
      </c>
      <c r="C6" s="826"/>
      <c r="D6" s="826">
        <v>160000</v>
      </c>
      <c r="E6" s="826"/>
      <c r="F6" s="826">
        <v>160000</v>
      </c>
      <c r="G6" s="69" t="s">
        <v>391</v>
      </c>
    </row>
    <row r="7" spans="1:9" x14ac:dyDescent="0.25">
      <c r="A7" s="1064" t="s">
        <v>392</v>
      </c>
      <c r="B7" s="69" t="s">
        <v>385</v>
      </c>
      <c r="C7" s="826">
        <v>200000</v>
      </c>
      <c r="D7" s="826"/>
      <c r="E7" s="826"/>
      <c r="F7" s="826">
        <v>200000</v>
      </c>
      <c r="G7" s="69" t="s">
        <v>391</v>
      </c>
      <c r="H7" s="394"/>
      <c r="I7" s="395"/>
    </row>
    <row r="8" spans="1:9" x14ac:dyDescent="0.25">
      <c r="A8" s="1064" t="s">
        <v>393</v>
      </c>
      <c r="B8" s="69" t="s">
        <v>385</v>
      </c>
      <c r="C8" s="826"/>
      <c r="D8" s="826"/>
      <c r="E8" s="826">
        <v>250000</v>
      </c>
      <c r="F8" s="826">
        <v>250000</v>
      </c>
      <c r="G8" s="69" t="s">
        <v>386</v>
      </c>
    </row>
    <row r="9" spans="1:9" x14ac:dyDescent="0.25">
      <c r="A9" s="1064" t="s">
        <v>394</v>
      </c>
      <c r="B9" s="69" t="s">
        <v>385</v>
      </c>
      <c r="C9" s="826"/>
      <c r="D9" s="826">
        <v>180000</v>
      </c>
      <c r="E9" s="826"/>
      <c r="F9" s="826">
        <v>180000</v>
      </c>
      <c r="G9" s="69" t="s">
        <v>391</v>
      </c>
    </row>
    <row r="10" spans="1:9" x14ac:dyDescent="0.25">
      <c r="A10" s="1064" t="s">
        <v>395</v>
      </c>
      <c r="B10" s="69" t="s">
        <v>385</v>
      </c>
      <c r="C10" s="826">
        <v>50000</v>
      </c>
      <c r="D10" s="826"/>
      <c r="E10" s="826"/>
      <c r="F10" s="826">
        <v>50000</v>
      </c>
      <c r="G10" s="69" t="s">
        <v>391</v>
      </c>
      <c r="H10" s="394"/>
      <c r="I10" s="395"/>
    </row>
    <row r="11" spans="1:9" x14ac:dyDescent="0.25">
      <c r="A11" s="1064" t="s">
        <v>396</v>
      </c>
      <c r="B11" s="69" t="s">
        <v>385</v>
      </c>
      <c r="C11" s="826">
        <v>50000</v>
      </c>
      <c r="D11" s="826"/>
      <c r="E11" s="826"/>
      <c r="F11" s="826">
        <v>50000</v>
      </c>
      <c r="G11" s="69" t="s">
        <v>386</v>
      </c>
    </row>
    <row r="12" spans="1:9" x14ac:dyDescent="0.25">
      <c r="A12" s="829" t="s">
        <v>397</v>
      </c>
      <c r="B12" s="829"/>
      <c r="C12" s="830">
        <f>SUM(C2:C11)</f>
        <v>845000</v>
      </c>
      <c r="D12" s="830">
        <f t="shared" ref="D12:E12" si="0">SUM(D2:D11)</f>
        <v>965000</v>
      </c>
      <c r="E12" s="830">
        <f t="shared" si="0"/>
        <v>250000</v>
      </c>
      <c r="F12" s="830">
        <v>2060000</v>
      </c>
      <c r="G12" s="829"/>
    </row>
    <row r="13" spans="1:9" x14ac:dyDescent="0.25">
      <c r="A13" s="827"/>
      <c r="B13" s="827"/>
      <c r="C13" s="827"/>
      <c r="D13" s="827"/>
      <c r="E13" s="827"/>
      <c r="F13" s="827"/>
      <c r="G13" s="827"/>
    </row>
  </sheetData>
  <pageMargins left="0.7" right="0.7" top="0.75" bottom="0.75" header="0.3" footer="0.3"/>
  <pageSetup paperSize="8"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9</vt:i4>
      </vt:variant>
      <vt:variant>
        <vt:lpstr>Intervalli denominati</vt:lpstr>
      </vt:variant>
      <vt:variant>
        <vt:i4>1</vt:i4>
      </vt:variant>
    </vt:vector>
  </HeadingPairs>
  <TitlesOfParts>
    <vt:vector size="10" baseType="lpstr">
      <vt:lpstr>riepilogo</vt:lpstr>
      <vt:lpstr>Interventi strutturali</vt:lpstr>
      <vt:lpstr>ATTREZZATURE Strutturale</vt:lpstr>
      <vt:lpstr>ATTREZZATURE Emergenza</vt:lpstr>
      <vt:lpstr>ATTREZZATURE Chirurgico </vt:lpstr>
      <vt:lpstr>ATTREZZATURE Medico </vt:lpstr>
      <vt:lpstr>ATTREZZATURE Distretti</vt:lpstr>
      <vt:lpstr>ATTREZZATURE Prevenzione </vt:lpstr>
      <vt:lpstr>INFORMATICA</vt:lpstr>
      <vt:lpstr>riepilogo!Area_stampa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farag</dc:creator>
  <cp:lastModifiedBy>Giovanni Fara</cp:lastModifiedBy>
  <cp:lastPrinted>2020-12-17T09:01:56Z</cp:lastPrinted>
  <dcterms:created xsi:type="dcterms:W3CDTF">2019-12-03T15:34:06Z</dcterms:created>
  <dcterms:modified xsi:type="dcterms:W3CDTF">2020-12-31T08:16:00Z</dcterms:modified>
</cp:coreProperties>
</file>